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emerbreen/Documents/UNU/Rockefeller/"/>
    </mc:Choice>
  </mc:AlternateContent>
  <xr:revisionPtr revIDLastSave="0" documentId="13_ncr:1_{64873184-4663-CB4E-B551-212BC9F7BE3B}" xr6:coauthVersionLast="47" xr6:coauthVersionMax="47" xr10:uidLastSave="{00000000-0000-0000-0000-000000000000}"/>
  <bookViews>
    <workbookView xWindow="1160" yWindow="740" windowWidth="27640" windowHeight="15900" firstSheet="1" activeTab="1" xr2:uid="{8554FAAD-6973-3346-B2E6-7FCB3A161263}"/>
  </bookViews>
  <sheets>
    <sheet name="all health-related 2018-2020" sheetId="1" r:id="rId1"/>
    <sheet name="COVID related" sheetId="8" r:id="rId2"/>
    <sheet name="Numbers overview" sheetId="2" r:id="rId3"/>
    <sheet name="ORG TYPE" sheetId="5" r:id="rId4"/>
    <sheet name="IG" sheetId="11" r:id="rId5"/>
    <sheet name="UNI aggreg" sheetId="12" r:id="rId6"/>
    <sheet name="private aggreg" sheetId="13" r:id="rId7"/>
    <sheet name="gov aggreg" sheetId="14" r:id="rId8"/>
    <sheet name="GHP" sheetId="10" r:id="rId9"/>
    <sheet name="LOCATION" sheetId="6" r:id="rId10"/>
    <sheet name="TOP-20 cumulative grantees" sheetId="3" r:id="rId11"/>
    <sheet name="NPO aggreg" sheetId="9" r:id="rId12"/>
    <sheet name="IG aggreg" sheetId="15" r:id="rId13"/>
    <sheet name="TOP-20 INDIVIDUAL" sheetId="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2" l="1"/>
  <c r="D18" i="2"/>
  <c r="AV41" i="8"/>
  <c r="AU46" i="8"/>
  <c r="AU39" i="8"/>
  <c r="AU40" i="8"/>
  <c r="AU41" i="8"/>
  <c r="AU42" i="8"/>
  <c r="AU43" i="8"/>
  <c r="AU44" i="8"/>
  <c r="AU45" i="8"/>
  <c r="AU38" i="8"/>
  <c r="AT55" i="8"/>
  <c r="AS55" i="8"/>
  <c r="AT45" i="8"/>
  <c r="AS45" i="8"/>
  <c r="L50" i="5"/>
  <c r="L49" i="5"/>
  <c r="L48" i="5"/>
  <c r="L47" i="5"/>
  <c r="L46" i="5"/>
  <c r="L45" i="5"/>
  <c r="L44" i="5"/>
  <c r="J50" i="5"/>
  <c r="J46" i="5"/>
  <c r="J47" i="5"/>
  <c r="J48" i="5"/>
  <c r="J49" i="5"/>
  <c r="J45" i="5"/>
  <c r="J44" i="5"/>
  <c r="K50" i="5"/>
  <c r="I50" i="5"/>
  <c r="K49" i="5"/>
  <c r="I49" i="5"/>
  <c r="K45" i="5"/>
  <c r="I45" i="5"/>
  <c r="K8" i="11"/>
  <c r="K7" i="11"/>
  <c r="K6" i="11"/>
  <c r="I19" i="11"/>
  <c r="F4" i="9"/>
  <c r="F3" i="9"/>
  <c r="F2" i="9"/>
  <c r="E89" i="9"/>
  <c r="D89" i="9"/>
  <c r="G30" i="14"/>
  <c r="AH67" i="8" l="1"/>
  <c r="AK59" i="8" s="1"/>
  <c r="AH66" i="8" a="1"/>
  <c r="AH66" i="8" s="1"/>
  <c r="N19" i="12"/>
  <c r="N18" i="12"/>
  <c r="L20" i="12"/>
  <c r="AK46" i="8" l="1"/>
  <c r="H7" i="15"/>
  <c r="H6" i="15"/>
  <c r="H5" i="15"/>
  <c r="F18" i="15"/>
  <c r="AN28" i="8"/>
  <c r="AN29" i="8"/>
  <c r="AN30" i="8"/>
  <c r="AN31" i="8"/>
  <c r="AN27" i="8"/>
  <c r="AN26" i="8"/>
  <c r="AN25" i="8"/>
  <c r="AM32" i="8"/>
  <c r="AN32" i="8" s="1"/>
  <c r="AL32" i="8"/>
  <c r="AK17" i="8"/>
  <c r="AM17" i="8" s="1"/>
  <c r="AK16" i="8"/>
  <c r="AH24" i="8"/>
  <c r="AH25" i="8" s="1"/>
  <c r="AJ21" i="8" s="1"/>
  <c r="F19" i="11"/>
  <c r="K32" i="5"/>
  <c r="J18" i="6"/>
  <c r="J17" i="6"/>
  <c r="I19" i="6"/>
  <c r="J14" i="6"/>
  <c r="J7" i="6"/>
  <c r="Q20" i="9"/>
  <c r="Q19" i="9"/>
  <c r="O22" i="9"/>
  <c r="O21" i="9"/>
  <c r="H40" i="13"/>
  <c r="S13" i="5"/>
  <c r="L13" i="5"/>
  <c r="O13" i="5"/>
  <c r="O12" i="5"/>
  <c r="O8" i="5"/>
  <c r="L21" i="5"/>
  <c r="L8" i="5"/>
  <c r="L7" i="5"/>
  <c r="K21" i="5"/>
  <c r="D56" i="4"/>
  <c r="D55" i="4"/>
  <c r="D54" i="4"/>
  <c r="H15" i="13"/>
  <c r="H14" i="13"/>
  <c r="H13" i="13"/>
  <c r="H12" i="13"/>
  <c r="H11" i="13"/>
  <c r="H10" i="13"/>
  <c r="H9" i="13"/>
  <c r="H8" i="13"/>
  <c r="K8" i="12"/>
  <c r="K7" i="12"/>
  <c r="K6" i="12"/>
  <c r="K5" i="12"/>
  <c r="L8" i="15"/>
  <c r="L7" i="15"/>
  <c r="L6" i="15"/>
  <c r="AK18" i="8" l="1"/>
  <c r="AL17" i="8" s="1"/>
  <c r="AL16" i="8"/>
  <c r="AM19" i="8"/>
  <c r="AM16" i="8"/>
  <c r="F15" i="13"/>
  <c r="E44" i="4"/>
  <c r="S46" i="8"/>
  <c r="S44" i="8"/>
  <c r="F22" i="3"/>
  <c r="E22" i="3"/>
  <c r="C19" i="2"/>
  <c r="I17" i="6"/>
  <c r="T40" i="8"/>
  <c r="AA61" i="8"/>
  <c r="Z61" i="8"/>
  <c r="AA64" i="8" s="1"/>
  <c r="F9" i="10"/>
  <c r="G41" i="15"/>
  <c r="F41" i="15"/>
  <c r="H41" i="15" s="1"/>
  <c r="O26" i="14"/>
  <c r="M25" i="14"/>
  <c r="M27" i="14" s="1"/>
  <c r="N26" i="14" s="1"/>
  <c r="J28" i="14"/>
  <c r="F32" i="14"/>
  <c r="E32" i="14"/>
  <c r="G40" i="13"/>
  <c r="F40" i="13"/>
  <c r="P19" i="9"/>
  <c r="N20" i="9"/>
  <c r="N19" i="9"/>
  <c r="G25" i="5"/>
  <c r="D58" i="12"/>
  <c r="C58" i="12"/>
  <c r="L10" i="6"/>
  <c r="J12" i="6"/>
  <c r="E14" i="6"/>
  <c r="I14" i="6"/>
  <c r="N17" i="6" s="1"/>
  <c r="G21" i="5"/>
  <c r="G18" i="15"/>
  <c r="E10" i="14"/>
  <c r="H6" i="14" s="1"/>
  <c r="C180" i="1"/>
  <c r="AB6" i="8" l="1"/>
  <c r="AB7" i="8"/>
  <c r="AB5" i="8"/>
  <c r="Z63" i="8"/>
  <c r="N25" i="14"/>
  <c r="H4" i="14"/>
  <c r="I5" i="14"/>
  <c r="O25" i="14"/>
  <c r="C31" i="14"/>
  <c r="C27" i="14"/>
  <c r="C26" i="14"/>
  <c r="C25" i="14"/>
  <c r="C30" i="14"/>
  <c r="C29" i="14"/>
  <c r="C28" i="14"/>
  <c r="L11" i="6"/>
  <c r="P20" i="9"/>
  <c r="P24" i="9" s="1"/>
  <c r="K18" i="9"/>
  <c r="K30" i="4"/>
  <c r="J30" i="4"/>
  <c r="H23" i="13"/>
  <c r="M8" i="6"/>
  <c r="M7" i="6"/>
  <c r="N7" i="6" s="1"/>
  <c r="H55" i="8"/>
  <c r="J25" i="9"/>
  <c r="M19" i="12"/>
  <c r="M18" i="12"/>
  <c r="L19" i="12"/>
  <c r="L18" i="12"/>
  <c r="H7" i="10"/>
  <c r="H6" i="10"/>
  <c r="H5" i="10"/>
  <c r="H4" i="10"/>
  <c r="H3" i="10"/>
  <c r="G7" i="10"/>
  <c r="G6" i="10"/>
  <c r="G5" i="10"/>
  <c r="G4" i="10"/>
  <c r="G3" i="10"/>
  <c r="V35" i="8"/>
  <c r="V36" i="8"/>
  <c r="V37" i="8"/>
  <c r="V38" i="8"/>
  <c r="V34" i="8"/>
  <c r="M37" i="8"/>
  <c r="V39" i="8" l="1"/>
  <c r="W34" i="8"/>
  <c r="K24" i="9"/>
  <c r="L12" i="12"/>
  <c r="L11" i="12"/>
  <c r="L10" i="12"/>
  <c r="J13" i="12"/>
  <c r="J5" i="12"/>
  <c r="I5" i="12"/>
  <c r="F30" i="12"/>
  <c r="H5" i="12"/>
  <c r="G30" i="12"/>
  <c r="I7" i="11"/>
  <c r="P8" i="5"/>
  <c r="F15" i="10"/>
  <c r="E15" i="10"/>
  <c r="E9" i="10"/>
  <c r="H5" i="9"/>
  <c r="H24" i="5"/>
  <c r="F3" i="3"/>
  <c r="F2" i="3"/>
  <c r="F21" i="3"/>
  <c r="F23" i="3"/>
  <c r="F4" i="3"/>
  <c r="F5" i="3"/>
  <c r="F6" i="3"/>
  <c r="F7" i="3"/>
  <c r="F8" i="3"/>
  <c r="F9" i="3"/>
  <c r="F10" i="3"/>
  <c r="F11" i="3"/>
  <c r="F12" i="3"/>
  <c r="F13" i="3"/>
  <c r="F14" i="3"/>
  <c r="F15" i="3"/>
  <c r="F16" i="3"/>
  <c r="F17" i="3"/>
  <c r="F18" i="3"/>
  <c r="F19" i="3"/>
  <c r="F20" i="3"/>
  <c r="E7" i="3"/>
  <c r="U36" i="8"/>
  <c r="U37" i="8"/>
  <c r="U38" i="8"/>
  <c r="U39" i="8"/>
  <c r="U35" i="8"/>
  <c r="U34" i="8"/>
  <c r="S40" i="8"/>
  <c r="S49" i="8" s="1"/>
  <c r="O31" i="8"/>
  <c r="N36" i="8"/>
  <c r="N34" i="8"/>
  <c r="N32" i="8"/>
  <c r="N30" i="8"/>
  <c r="N28" i="8"/>
  <c r="N27" i="8"/>
  <c r="N29" i="8"/>
  <c r="N31" i="8"/>
  <c r="P31" i="8" s="1"/>
  <c r="N33" i="8"/>
  <c r="N35" i="8"/>
  <c r="N37" i="8"/>
  <c r="N26" i="8"/>
  <c r="M50" i="8" s="1"/>
  <c r="N25" i="8"/>
  <c r="L37" i="8"/>
  <c r="M48" i="8" l="1"/>
  <c r="M52" i="8" s="1"/>
  <c r="U40" i="8"/>
  <c r="U44" i="8"/>
  <c r="K19" i="9"/>
  <c r="K20" i="9"/>
  <c r="K21" i="9"/>
  <c r="K25" i="9"/>
  <c r="K22" i="9"/>
  <c r="K23" i="9"/>
  <c r="H48" i="8"/>
  <c r="F26" i="4"/>
  <c r="F27" i="4"/>
  <c r="F28" i="4"/>
  <c r="F29" i="4"/>
  <c r="F30" i="4"/>
  <c r="F31" i="4"/>
  <c r="F32" i="4"/>
  <c r="F33" i="4"/>
  <c r="F34" i="4"/>
  <c r="F35" i="4"/>
  <c r="F36" i="4"/>
  <c r="F37" i="4"/>
  <c r="F38" i="4"/>
  <c r="F39" i="4"/>
  <c r="F40" i="4"/>
  <c r="F41" i="4"/>
  <c r="F42" i="4"/>
  <c r="F43" i="4"/>
  <c r="F45" i="4"/>
  <c r="F25" i="4"/>
  <c r="F24" i="4"/>
  <c r="F44" i="4"/>
  <c r="A19" i="2"/>
  <c r="J9" i="6"/>
  <c r="J10" i="6"/>
  <c r="J11" i="6"/>
  <c r="J13" i="6"/>
  <c r="J8" i="6"/>
  <c r="L9" i="5"/>
  <c r="L10" i="5"/>
  <c r="L11" i="5"/>
  <c r="L12" i="5"/>
  <c r="L14" i="5"/>
  <c r="L15" i="5"/>
  <c r="L16" i="5"/>
  <c r="L17" i="5"/>
  <c r="L18" i="5"/>
  <c r="L19" i="5"/>
  <c r="L20" i="5"/>
  <c r="F166" i="1" l="1"/>
  <c r="F118" i="1"/>
  <c r="F109" i="1"/>
  <c r="F88" i="1"/>
  <c r="F65" i="1"/>
  <c r="F22" i="1"/>
  <c r="F3" i="1"/>
  <c r="F151" i="1"/>
  <c r="F111" i="1"/>
  <c r="F79" i="1"/>
  <c r="F70" i="1"/>
  <c r="F35" i="1"/>
  <c r="F112" i="1"/>
  <c r="F78" i="1"/>
  <c r="F76" i="1"/>
  <c r="F50" i="1"/>
  <c r="F92" i="1"/>
  <c r="F179" i="1"/>
  <c r="F174" i="1"/>
  <c r="F175" i="1"/>
  <c r="F172" i="1"/>
  <c r="F171" i="1"/>
  <c r="F170" i="1"/>
  <c r="F169" i="1"/>
  <c r="F168" i="1"/>
  <c r="F167" i="1"/>
  <c r="F165" i="1"/>
  <c r="F163" i="1"/>
  <c r="F164" i="1"/>
  <c r="F162" i="1"/>
  <c r="F161" i="1"/>
  <c r="F160" i="1"/>
  <c r="F159" i="1"/>
  <c r="F158" i="1"/>
  <c r="F157" i="1"/>
  <c r="F156" i="1"/>
  <c r="F155" i="1"/>
  <c r="F153" i="1"/>
  <c r="F154" i="1"/>
  <c r="F152" i="1"/>
  <c r="F150" i="1"/>
  <c r="F149" i="1"/>
  <c r="F148" i="1"/>
  <c r="F139" i="1"/>
  <c r="F140" i="1"/>
  <c r="F141" i="1"/>
  <c r="F138" i="1"/>
  <c r="F137" i="1"/>
  <c r="F136" i="1"/>
  <c r="F135" i="1"/>
  <c r="F134" i="1"/>
  <c r="F133" i="1"/>
  <c r="F132" i="1"/>
  <c r="F131" i="1"/>
  <c r="F130" i="1"/>
  <c r="F129" i="1"/>
  <c r="F128" i="1"/>
  <c r="F127" i="1"/>
  <c r="F126" i="1"/>
  <c r="F125" i="1"/>
  <c r="F124" i="1"/>
  <c r="F123" i="1"/>
  <c r="F122" i="1"/>
  <c r="F120" i="1"/>
  <c r="F121" i="1"/>
  <c r="F119" i="1"/>
  <c r="F117" i="1"/>
  <c r="F116" i="1"/>
  <c r="F115" i="1"/>
  <c r="F114" i="1"/>
  <c r="F113" i="1"/>
  <c r="F110" i="1"/>
  <c r="F108" i="1"/>
  <c r="F107" i="1"/>
  <c r="F104" i="1"/>
  <c r="F102" i="1"/>
  <c r="F103" i="1"/>
  <c r="F106" i="1"/>
  <c r="F105" i="1"/>
  <c r="F101" i="1"/>
  <c r="F99" i="1"/>
  <c r="F98" i="1"/>
  <c r="F97" i="1"/>
  <c r="F96" i="1"/>
  <c r="F95" i="1"/>
  <c r="F94" i="1"/>
  <c r="F93" i="1"/>
  <c r="F91" i="1"/>
  <c r="F89" i="1"/>
  <c r="F90" i="1"/>
  <c r="F87" i="1"/>
  <c r="F86" i="1"/>
  <c r="F84" i="1"/>
  <c r="F82" i="1"/>
  <c r="F83" i="1"/>
  <c r="F80" i="1"/>
  <c r="F81" i="1"/>
  <c r="F77" i="1"/>
  <c r="F75" i="1"/>
  <c r="F74" i="1"/>
  <c r="F73" i="1"/>
  <c r="F72" i="1"/>
  <c r="F71" i="1"/>
  <c r="F68" i="1"/>
  <c r="F67" i="1"/>
  <c r="F66" i="1"/>
  <c r="F64" i="1"/>
  <c r="F61" i="1"/>
  <c r="F60" i="1"/>
  <c r="F59" i="1"/>
  <c r="F58" i="1"/>
  <c r="F49" i="1"/>
  <c r="F47" i="1"/>
  <c r="F45" i="1"/>
  <c r="F46" i="1"/>
  <c r="F44" i="1"/>
  <c r="F43" i="1"/>
  <c r="F42" i="1"/>
  <c r="F41" i="1"/>
  <c r="F39" i="1"/>
  <c r="F40" i="1"/>
  <c r="F38" i="1"/>
  <c r="F37" i="1"/>
  <c r="F36" i="1"/>
  <c r="F34" i="1"/>
  <c r="F30" i="1"/>
  <c r="F31" i="1"/>
  <c r="F33" i="1"/>
  <c r="F32" i="1"/>
  <c r="F28" i="1"/>
  <c r="F27" i="1"/>
  <c r="F26" i="1"/>
  <c r="F25" i="1"/>
  <c r="F24" i="1"/>
  <c r="F23" i="1"/>
  <c r="F21" i="1"/>
  <c r="F20" i="1"/>
  <c r="F19" i="1"/>
  <c r="F18" i="1"/>
  <c r="F17" i="1"/>
  <c r="F16" i="1"/>
  <c r="F15" i="1"/>
  <c r="F14" i="1"/>
  <c r="F13" i="1"/>
  <c r="F12" i="1"/>
  <c r="F11" i="1"/>
  <c r="F8" i="1"/>
  <c r="F7" i="1"/>
  <c r="F6" i="1"/>
  <c r="F5" i="1"/>
  <c r="F2" i="1"/>
  <c r="F177" i="1"/>
  <c r="F178" i="1"/>
  <c r="F176" i="1"/>
  <c r="F173" i="1"/>
  <c r="F147" i="1"/>
  <c r="F142" i="1"/>
  <c r="F100" i="1"/>
  <c r="F85" i="1"/>
  <c r="F69" i="1"/>
  <c r="F63" i="1"/>
  <c r="F62" i="1"/>
  <c r="F57" i="1"/>
  <c r="F56" i="1"/>
  <c r="F55" i="1"/>
  <c r="F53" i="1"/>
  <c r="F54" i="1"/>
  <c r="F51" i="1"/>
  <c r="F52" i="1"/>
  <c r="F48" i="1"/>
  <c r="F29" i="1"/>
  <c r="F10" i="1"/>
  <c r="F9" i="1"/>
  <c r="F4" i="1"/>
  <c r="F146" i="1"/>
  <c r="F145" i="1"/>
  <c r="F143" i="1"/>
  <c r="F144" i="1"/>
  <c r="K7" i="15"/>
  <c r="K6" i="1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<sst xmlns="http://schemas.openxmlformats.org/spreadsheetml/2006/main" count="1867" uniqueCount="839">
  <si>
    <t>TITLE</t>
  </si>
  <si>
    <t>Grant Amount</t>
  </si>
  <si>
    <t>Grant Term Start</t>
  </si>
  <si>
    <t>Grant Term End</t>
  </si>
  <si>
    <t>Months</t>
  </si>
  <si>
    <t>Description</t>
  </si>
  <si>
    <t>Initiative</t>
  </si>
  <si>
    <t>covid-RELATED</t>
  </si>
  <si>
    <t>Grant Status</t>
  </si>
  <si>
    <t>Organisation</t>
  </si>
  <si>
    <t>location</t>
  </si>
  <si>
    <t>Grantee Address</t>
  </si>
  <si>
    <t>for use by its United Nations Resident Coordinator's Office to support the Sustainable Development Goals (SDGs) Platform‚Äôs Food and Nutrition Security window in order to ensure that all Kenyans receive food in sufficient quantity and quality to satisfy their nutritional needs for optimal health</t>
  </si>
  <si>
    <t>Africa Regional Office</t>
  </si>
  <si>
    <t>Open</t>
  </si>
  <si>
    <t>One United Nations Plaza, New York, NY 10017, United States</t>
  </si>
  <si>
    <t>for use by its United Nation Development Program's Regional Innovation Center to  accelerate the development of a thriving data-ecosystem in selected countries in Asia Pacific through a portfolio of policy actions that bring together the public and private sector, civil society and concerned citizens and demonstrate the power of data innovation</t>
  </si>
  <si>
    <t>Asia Regional Office</t>
  </si>
  <si>
    <t>to hold a Bellagio convening aimed at shaping a global data governance agenda and conduct related research</t>
  </si>
  <si>
    <t>New Frontiers</t>
  </si>
  <si>
    <t>1750 Pennsylvania Avenue, NW, Suite 300, Washington, DC 20006, United States</t>
  </si>
  <si>
    <t>United Nations Office for the Coordination of Humanitarian Affairs 2020</t>
  </si>
  <si>
    <t>in support of predictive analytics to improve humanitarian response with a focus on COVID-19 modeling</t>
  </si>
  <si>
    <t>Data Science</t>
  </si>
  <si>
    <t>Office for the Coordination of Humanitarian Affairs, UN Headquarters, New York, NY 10017, United States</t>
  </si>
  <si>
    <t>in support of planning and designing a new sovereign risk pool to insure participating nations in the event of disease outbreaks and epidemics</t>
  </si>
  <si>
    <t>Innovative Finance</t>
  </si>
  <si>
    <t>Building 1, Sunhill Park, 1 Eglin Road, Sunninghill, Johannesburg,  2157, South Africa</t>
  </si>
  <si>
    <t xml:space="preserve">in support of assisting the Association of Southeast Asian Nations (ASEAN) establish a Center for Sustainable Development that will solidify ASEAN‚Äôs leadership role in development operation and humanitarian assistance
</t>
  </si>
  <si>
    <t>465 California Street, 9th Floor, San Francisco, CA 94104, United States</t>
  </si>
  <si>
    <t>for use by its UN Special Envoy for Haiti in support of designing a Haiti Cholera Impact Bond, an innovative financing mechanism to eliminate the transmission of cholera in Haiti</t>
  </si>
  <si>
    <t>725 Park Avenue, New York, NY 10021-5088, United States</t>
  </si>
  <si>
    <t>in support of the West Africa Network for Infectious Disease Surveillance in an effort to improve surveillance capacity, promote innovation and build sustainable networks to reduce global biological threats</t>
  </si>
  <si>
    <t>Health Initiative</t>
  </si>
  <si>
    <t>17 rue Bourgelat, 20 rue de la Villette, 69002 Lyon,, France</t>
  </si>
  <si>
    <t>Foundation for Innovative New Diagnostics 2020</t>
  </si>
  <si>
    <t>in support of expanding access and deployment of rapid diagnostic testing for COVID-19 in low- and middle-income countries</t>
  </si>
  <si>
    <t>Campus Biotech, Chemin des Mines 9, Geneva,  1202, Switzerland</t>
  </si>
  <si>
    <t>in support of developing the first nutritious financing facility to support small-and medium-sized enterprises increase access to nutritious foods in Sub-Sahara Africa</t>
  </si>
  <si>
    <t>Food Initiative</t>
  </si>
  <si>
    <t>Rue de Varemb√© 7, Geneva,  CH-1202, Switzerland</t>
  </si>
  <si>
    <t>in support of gathering data about diet quality in Ghana and Tanzania to inform the Gallup Global Diet Quality project, an effort to build the first global diet quality database freely accessible to the public</t>
  </si>
  <si>
    <t>in support of scaling the Food System Dashboard in order to track and compare global food systems vital signs</t>
  </si>
  <si>
    <t>in support of providing small- and medium-sized enterprises with the resources to sustain access to nutritious foods during the COVID-19 pandemic</t>
  </si>
  <si>
    <t>in support of an investment case study to accelerate the introduction of a new drug-resistant TB regimen that could potentially end deaths from drug-resistant TB by 2025</t>
  </si>
  <si>
    <t>40 Wall Street, 24th Floor, New York, NY 10005, United States</t>
  </si>
  <si>
    <t>Global Alliance for Vaccine Initiative 2019</t>
  </si>
  <si>
    <t>toward the costs of its efforts to develop a digitally competent and adaptive frontline workforce to benefit the health of children globally</t>
  </si>
  <si>
    <t>Global Health Campus, Chemin du Pommier 40, 1218 Grand-Saconnex, Geneva,, Switzerland</t>
  </si>
  <si>
    <t>in support of strengthening health data systems to enable scale up and use of data analytics by Ministries of Health in at least 4 low-income economy countries, referred to as the ‚ÄúDigital Health Catalytic Fund.‚Äù</t>
  </si>
  <si>
    <t>Chemin de Blandonnet 8, 1214 Vernier, Geneva,, Switzerland</t>
  </si>
  <si>
    <t>in support of its Healthy Food in Health Care initiative to leverage the food purchasing power of hospitals in order to increase the supply of healthy, sustainable, and equitably-sourced food for vulnerable populations</t>
  </si>
  <si>
    <t>12110 Sunset Hills Rd, Suite 600, Reston, VA 20190, United States</t>
  </si>
  <si>
    <t>in support of its Amazon Indigenous Health Route project in inabling an equitable COVID-19 response for indigenous communities in the Amazon Basin</t>
  </si>
  <si>
    <t>Grote Marktstraat, 2511BH, The Hague,, Netherlands</t>
  </si>
  <si>
    <t>In support of establishing sub-regional peer-to-peer information sharing networks that enable countries and/or states with shared socio-economic characteristics in Latin America to share innovative and effective testing and tracing solutions to respond to the COVID-19 pandemic</t>
  </si>
  <si>
    <t>1300 New York Avenue, NW, Washington, DC 20577, United States</t>
  </si>
  <si>
    <t xml:space="preserve">in support of developing an project on Event-Bbased Disease Surveillance Mobile Application to that will provide health workers with real-time reports and useful analytics in order that they can detect, monitor, and respond to disease outbreaks in Thailand and neighboring countries </t>
  </si>
  <si>
    <t>c/o Ministry of Public Health, Rajprachasamasai Building (No. 8) DDC, 1st Floor, Tiwanond Road, Nonthaburi,  10110, Thailand</t>
  </si>
  <si>
    <t>Pan American Health Organization 2020</t>
  </si>
  <si>
    <t>in support of providing technical assistance and protocols to countries in the Latin America and Caribbean region to expand testing capacity, improve surveillance systems, and establish contact tracing strategies with the aim of controlling the COVID-19 pandemic and enabling communities to remain open</t>
  </si>
  <si>
    <t>Regional Office of the World Health Organization, 525 Twenty-Third Street, N.W., Washington, DC 20037-2895, United States</t>
  </si>
  <si>
    <t>toward the costs of a public health campaign to strengthen recovery efforts and mitigate the impact of COVID-19 in the Latino Community</t>
  </si>
  <si>
    <t>Partnerships &amp; Opportunities</t>
  </si>
  <si>
    <t>Raul Yzaguirre Building, 1126 16th Street, NW, Suite 600, Washington, DC 20036, United States</t>
  </si>
  <si>
    <t>in support of a Lancet Commission to promote effective economic, social,	and public health responses to the Covid pandemic and an economic recovery that supports the Sustainable Development Goals</t>
  </si>
  <si>
    <t>475 Riverside Drive Suite 530, New York, New York 10115, United States</t>
  </si>
  <si>
    <t>World Bank 2019</t>
  </si>
  <si>
    <t>for use by its Global Financing Facility for Women, Children and Adolescents toward the costs of identifying and supporting the  national scale up of evidence-based data science and digital health innovations to accelerate reproductive, maternal, newborn, child and adolescent health outcomes</t>
  </si>
  <si>
    <t>1818 H Street, NW, Washington, DC 20433, United States</t>
  </si>
  <si>
    <t>in support of developing a digital governance framework and accelerating the digitalization of its guidelines in order to make its norms and standards readily available to the global health community, in order to help countries achieve their SDG3 targets especially with regard to maternal and child health</t>
  </si>
  <si>
    <t>20 Avenue Appia, CH-1211, Geneva,  27, Switzerland</t>
  </si>
  <si>
    <t>toward the costs of "Walk the Talk: The Health for All Challenge" to be held in New York, New York, September, 2019</t>
  </si>
  <si>
    <t>In support of developing a global knowledge platform and products to support countries in maintaining the provision of essential health services amid the challenges of resource-intensive COVID-19 pandemic responses</t>
  </si>
  <si>
    <t>for use by its China office in support of research on lessons learned and technological solutions used in response to COVID-19 in China</t>
  </si>
  <si>
    <t>1016 Fifth Avenue, Suite 11A/C, New York, NY 10028, United States</t>
  </si>
  <si>
    <t>in support of facilitating local, tribal, and state level campaigns to improve the nutritional quality of school food and equitably expand school food access to underprivileged children</t>
  </si>
  <si>
    <t>7272 Greenville Avenue, Dallas, TX Dallas, United States</t>
  </si>
  <si>
    <t>for use by its World War Zero initiative, an effort to achieve action and mobilization through awareness and public education to halt the increase of global carbon emissions</t>
  </si>
  <si>
    <t>Power and Climate</t>
  </si>
  <si>
    <t>1201 Pennsylvania Avenue NW, #520, Washington, DC 20004, United States</t>
  </si>
  <si>
    <t>in support of efforts to assist Kenya‚Äôs Covid-19 response with the procurement of protective personal equipment, beds, ventilators and related commodities</t>
  </si>
  <si>
    <t>75 Broad Street, Ste 703, New York, NY 10004, United States</t>
  </si>
  <si>
    <t>in support of efforts to develop test use cases, build an interactive back-to-work data dashboard, catalog and review testing innovations and keep an updated repository of tests that includes quality metrics, with the ultimate goal of scaling smart testing solutions to decrease the transmission of, and illness and death related to, COVID-19</t>
  </si>
  <si>
    <t>PO Box 2260, Tempe, AZ 85280-2260, United States</t>
  </si>
  <si>
    <t>in support of developing a unified communications and advocacy campaign strategy to preserve and enhance U.S. public health funding and advance supportive policy</t>
  </si>
  <si>
    <t>2231 Crystal Drive, Suite 450, Arlington, VA 22202, United States</t>
  </si>
  <si>
    <t>Baltimore Civic Fund 2020</t>
  </si>
  <si>
    <t>for use by Baltimore Community Health Worker Corps, toward the costs of a pilot project to recruit and hire workers for COVID-19 contact tracing and care coordination in Baltimore, MD</t>
  </si>
  <si>
    <t>Equity &amp; Economic Opportunity</t>
  </si>
  <si>
    <t>7 E. Redwood Street, 9th Floor, Baltimore, MD 21202, United States</t>
  </si>
  <si>
    <t>in support of establishing an open data initiative for digital epidemiology</t>
  </si>
  <si>
    <t>300 Longwood Avenue, Boston, MA 02115-5274, United States</t>
  </si>
  <si>
    <t>for use by its School of Public Health for research, the development of a website and a commission report on health determinants, data and decision-making, designed to increase the use of data-driven insights to improve the health of vulnerable people</t>
  </si>
  <si>
    <t>881 Commonwealth Avenue, Boston, MA 02215, United States</t>
  </si>
  <si>
    <t>for use by its Center for Antiracist Research in support of exploring ways to understand, explain and solve seemingly intractable problems of racial inequity and injustice, and to develop a Racial Data Lab and COVID-19 Racial Data Tracker</t>
  </si>
  <si>
    <t>in support of coordinating a network of faith leaders who are working to reduce food-insecurity among vulnerable populations at the national and state levels through food systems education, outreach, and advocacy</t>
  </si>
  <si>
    <t>50 F Street NW, Suite 500, Washington, DC 20001, United States</t>
  </si>
  <si>
    <t>in support of developing practical scenarios and strategic options for the next iterations of the Sustainable Development Goals 17 rooms concept in order to support improved actions for implementation of the Sustainable Development Goals</t>
  </si>
  <si>
    <t>Convenings &amp; Networks</t>
  </si>
  <si>
    <t>1775 Massachusetts Avenue, NW, Washington, DC 20036-2188, United States</t>
  </si>
  <si>
    <t>in support of the annual ‚Äô17 Rooms‚Äô process inclding events and research focused on advancing the Sustainable Development Goals.</t>
  </si>
  <si>
    <t>for use by its School of Public Health in support of developing a tool kit to provide an easily accessible library of assets that promote participation in COVID-19 testing, educate the public about the role of testing, and train officials and their partners in campaigning and engaging with communities around testing</t>
  </si>
  <si>
    <t>350 Eddy Street, Providence, RI 02903, United States</t>
  </si>
  <si>
    <t>for use by Financing Alliance for Health in support of developing investment planning, innovative financing strategies, and capacity mobilization for the Community Health Extension Workers program in Uganda</t>
  </si>
  <si>
    <t>1536 E. Lancaster Avenue, Paoli, PA 19301, United States</t>
  </si>
  <si>
    <t>toward the costs of drafting parts of a comprehensive COVID recovery plan that will promote the economic stability and mobility of working families, particularly those who have historically been overlooked</t>
  </si>
  <si>
    <t>Policy</t>
  </si>
  <si>
    <t>1333 H Street, NW, 10th Floor, Washington, DC 20005, United States</t>
  </si>
  <si>
    <t>in support of a communications campaign to safely reopen the Hospitality and Tourism industry in Miami and bolster protection for vulnerable employees, in the wake of COVID-19.</t>
  </si>
  <si>
    <t>1700 Convention Center Drive, Miami Beach, FL 33139, United States</t>
  </si>
  <si>
    <t>in support of the Colorado-Iowa Obesity Initiative, an effort to identify and implement effective, community-based interventions  to curb the rise in childhood obesity in the U.S.</t>
  </si>
  <si>
    <t>500 University Services Center, 2002 Campus Delivery, Fort Collins, CO 80523-2002</t>
  </si>
  <si>
    <t>for use by its Mailman School of Public Health toward the costs of a meeting bringing together experts in data and public health to advance the goals of precision public health</t>
  </si>
  <si>
    <t>202 Low Memorial Library, 535 W 116th Street, New York, New York 10027, United States</t>
  </si>
  <si>
    <t>for use by its U.S. Digital Response project toward the costs of building data infrastructure for governments across the United States to improve responsiveness to the Covid-19 crisis.</t>
  </si>
  <si>
    <t>1000 Broadway #480, Oakland, CA 94607, United States</t>
  </si>
  <si>
    <t>for use by its Center for Good Food Purchasing in support of its efforts to develop impact analysis tools for tracking and analyzing institutional food purchasing data, in order that it can be used to encourage the delivery of healthier food to low-income populations</t>
  </si>
  <si>
    <t>1000 N. Alameda Street, Suite 240, Los Angeles, CA 90012, United States</t>
  </si>
  <si>
    <t>to support expanding the use of data-driven approaches to reducing homelessness in cities in the U.S.</t>
  </si>
  <si>
    <t>P.O. Box 3524, Church Street Station, New York, New York 10008, United States</t>
  </si>
  <si>
    <t>in support of its communications initiatives for current COVID-19 testing and wrap-around services such as food assistance, and social support, in Fulton County, Georgia</t>
  </si>
  <si>
    <t>6464 Sunset Blvd., Suite 530, Los Angeles, CA 90028, United States</t>
  </si>
  <si>
    <t>toward the costs of expanding COVID-19 testing sites to increase access to vulnerable individuals, in collaboration with the City of New Orleans</t>
  </si>
  <si>
    <t>in collaboration with the Johns Hopkins Center for American Indian Health toward the costs of expanding testing services to six new locations across the Navajo Nation and White Mountain Apache territory</t>
  </si>
  <si>
    <t>toward the costs of expanding its drive-through testing operations in California to increase access to vulnerable individuals, as well as
continue to provide valuable information necessary to determine next steps at the county and state levels</t>
  </si>
  <si>
    <t>in support of efforts to increase testing at and provide thermometers to public school districts in Idaho in response to the COVID-19 pandemic</t>
  </si>
  <si>
    <t>2775 W Navigator Dr #220, Meridian, ID 83642, United States</t>
  </si>
  <si>
    <t>in support of expanding a program in Washington, DC that increases access to healthy foods for patients with diet-related diseases, robustly evaluating that program and developing a national community of practice</t>
  </si>
  <si>
    <t>2000 P Street NW, Suite 240, Washington DC,  20036, United States</t>
  </si>
  <si>
    <t>to support its Detroit at Work program to launch the Healthcare Industry Partnership Training Initiative for improved COVID-19 testing capacity for vulnerable communities in Detroit</t>
  </si>
  <si>
    <t>440 E. Congress, Suite 400, Detroit, MI 48226, United States</t>
  </si>
  <si>
    <t>in support of launching a community of practice to meet the demand for digital tools for containment, mitigation, and recovery efforts for community based COVID-19 response to benefit the vulnerable and at-risk populations in low income countries.</t>
  </si>
  <si>
    <t>529 Main Street, Suite 606, Charlestown, MA 02129, United States</t>
  </si>
  <si>
    <t>in support of community-level research on the impact of produce prescription programs on low-income communities</t>
  </si>
  <si>
    <t>Office of Research Support, 2200 W. Main Street, Suite 710, Durham, NC 27705, United States</t>
  </si>
  <si>
    <t>for use by its Duke Margolis Center for Health Policy, in support of activities to develop, pilot, and refine COVID-19 testing strategies and approaches that guide the reopening of businesses, schools and communities in the United States</t>
  </si>
  <si>
    <t>in general support of its mission to achieve quality, respectful, and equitable maternity care for all.</t>
  </si>
  <si>
    <t>333 Hudson St, Suite 1006, New York, NY 10013, United States</t>
  </si>
  <si>
    <t>in support of an effort to identify and rescue surplus meat and seafood and redistribute it to food insecure populations in the U.S.</t>
  </si>
  <si>
    <t>161 N Clark St, Suite 700, Chicago, IL 60601, United States</t>
  </si>
  <si>
    <t>in support of efforts to increase the speed and effectiveness of contact tracing, employee testing and the education of employer protocols in Miami-Dade county to help in recovery efforts related to COVID-19</t>
  </si>
  <si>
    <t>8175 N.W. 12 Street, Suite #311, Doral, FL 33126, United States</t>
  </si>
  <si>
    <t>toward the costs of "reWorking Lunch," to design and implement solutions that make healthier, more sustainable food readily accessible for schools and students nationwide</t>
  </si>
  <si>
    <t>1140 SE 7th Ave, Portland, OR 97214, United States</t>
  </si>
  <si>
    <t>toward the costs of The GroundBreaker Prize to support innovative work that advances a healthier, more sustainable, and more equitable food system</t>
  </si>
  <si>
    <t>104 West 123rd Street, Apt 3, New York, NY 10027, United States</t>
  </si>
  <si>
    <t>toward the cost of the Groundbreaker Prize, to elevate innovative work in protein production that advances a healthier, more sustainable, and equitable food system53</t>
  </si>
  <si>
    <t>in support of efforts to train former hospitality workers who are facing job-loss due to the COVID-19 pandemic for a healthcare career that begins as a community health worker and contact tracer, in collaboration with the City of New Orleans and Resilience Force</t>
  </si>
  <si>
    <t>5208 Magazine Street #350, New Orleans, LA 70125, United States</t>
  </si>
  <si>
    <t>toward the costs of GENYOUth's efforts to keep school food programs operational through COVID closures and to help people access them</t>
  </si>
  <si>
    <t>515 Madison Avenue, 26th Floor, New York, NY 10022, United States</t>
  </si>
  <si>
    <t>in support of developing communications and advocacy strategies and materials  to position digitally-enabled community health within global conversations about achieving Universal Health Coverage</t>
  </si>
  <si>
    <t>38 E 32nd Street, 12th floor, Suite 900, New York, NY 10016</t>
  </si>
  <si>
    <t>toward the costs of mobilizing impact investment for COVID-19 response, recovery, and resilience</t>
  </si>
  <si>
    <t>One Battery Park Plaza, Suite 202, New York, NY 10004, United States</t>
  </si>
  <si>
    <t>for use by its Center for Health Law and Policy Innovation of Harvard Law School in support of developing a National Produce Prescription Advocacy Strategy to address food insecurity by promoting the consumption of nutrient-rich foods in underserved communities</t>
  </si>
  <si>
    <t>1350 Massachusetts Avenue, Massachusetts Hall, Cambridge, MA 02138, United States</t>
  </si>
  <si>
    <t>in support of research on organizational and business models to develop digital public goods for government services and international development</t>
  </si>
  <si>
    <t>in general support of its mission to end discrimination against LGBTQ people and realize a world that achieves fundamental fairness and equality for all</t>
  </si>
  <si>
    <t>1640 Rhode Island Ave., NW, Washington, DC,  20036, United States</t>
  </si>
  <si>
    <t>for use by The Conway Centre in support of research to examine the interactions of specific, under-researched food compounds on human and livestock health</t>
  </si>
  <si>
    <t>Sherfield Building, South Kensington, London,  SW7 2AZ, United Kingdom</t>
  </si>
  <si>
    <t>in support of the design and implementation of a distribution strategy for the Solvable film products</t>
  </si>
  <si>
    <t>CPA Central Office</t>
  </si>
  <si>
    <t>30 John Street, Brooklyn, NY 11201, United States</t>
  </si>
  <si>
    <t>In support of establishing rapid learning and action networks to share testing solutions that drive reductions in COVID-19 infections throughout health worker settings in South Africa</t>
  </si>
  <si>
    <t>53 State Street, 19th Floor, Boston, MA 02109, United States</t>
  </si>
  <si>
    <t>in support of an expert consultation and convening on the unique role of protein and animal-sourced foods in nutrition and additional analyses related to nutrition, protein, and food systems</t>
  </si>
  <si>
    <t>2033 K Street, N.W., Suite 400, Washington, DC 20006-1002, United States</t>
  </si>
  <si>
    <t>in support of research on the cost-effectiveness of simplified treatment protocols for acute malnutrition, in order to leverage the support of community health systems to identify and treat children in vulnerable communities</t>
  </si>
  <si>
    <t>122 East 42nd Street, New York, NY 10168-1289, United States</t>
  </si>
  <si>
    <t>in support of establishing the Cohort 2030 initiative and planning a related convening at the Rockefeller Foundation Bellagio Center to engage next generation leaders to deliver the 2030 Agenda for Sustainable Development</t>
  </si>
  <si>
    <t>1 East Pratt Street, Suite 701, Baltimore, MD 21202, United States</t>
  </si>
  <si>
    <t>for use by its School of Nursing, in support of developing quantitative models to speed and improve the development of analytics products to inform COVID-19 response and mitigation</t>
  </si>
  <si>
    <t>3400 N. Charles Street, Baltimore, MD 21218, United States</t>
  </si>
  <si>
    <t xml:space="preserve">toward the costs of conducting research to identify challenges faced by businesses in the U.S. owned by people of color in the wake of the COVID-19 pandemic, and to identify and educate the community on potential solutions </t>
  </si>
  <si>
    <t>633 Pennsylvania Avenue, NW, Washington, DC 20004, United States</t>
  </si>
  <si>
    <t xml:space="preserve">in support of piloting and evaluating smart COVID-19 testing protocols to help schools reopen and stay open in Louisville, KY </t>
  </si>
  <si>
    <t>611 W Jefferson Street, Louisville, KY 40202, United States</t>
  </si>
  <si>
    <t>toward the costs of the design and launch of a "demonstration deal" to channel large amounts of private capital towards achieving the health Sustainable Development Goals, including a convening  to be held at The Rockefeller Foundation Bellagio Center, Italy, in 2020</t>
  </si>
  <si>
    <t>2341 Eastlake Ave E, Suite 200, Seattle, WA 98102, United States</t>
  </si>
  <si>
    <t>toward the costs of launching a guarantee facility through The Health Finance Coalition to unlock working capital for private SME healthcare providers in Africa in response to COVID-19</t>
  </si>
  <si>
    <t>for use by its Sloan School of Management's Laboratory for Financial Engineering in support of developing Research Backed Obligations (RBOs), a new model for funding early stage biomedical research</t>
  </si>
  <si>
    <t>77 Massachusetts Avenue, Room 3-208, Cambridge, MA 02139-4307, United States</t>
  </si>
  <si>
    <t xml:space="preserve">in support of its Technology Review‚Äôs examination of digital contact tracing initiatives and other innovative upcoming technologies being developed to fight the COVID-19 pandemic </t>
  </si>
  <si>
    <t>Medic Mobile 2019</t>
  </si>
  <si>
    <t>in support of the development of Medic Research, an innovation lab focused on big ideas to support the potential of precision public health to benefit vulnerable communities</t>
  </si>
  <si>
    <t>3254 19th Street, Floor Two, San Francisco, CA 94110, United States</t>
  </si>
  <si>
    <t>toward the costs of creating the Food Periodic Table Global Consortium, an effort to spur scientific advancements in understanding the biochemical elements of diet that contribute to health and wellbeing</t>
  </si>
  <si>
    <t>PO Box 1829, 105 Village Place, Dillon, CO 80435, United States</t>
  </si>
  <si>
    <t>toward the costs of publishing a multi-part, multimedia journalism report entitled ‚ÄúPuerto Rico: The Forgotten Island,‚Äù to recognize the one-year anniversary of Hurricane Maria and its impact on Puerto Rico</t>
  </si>
  <si>
    <t>Communications</t>
  </si>
  <si>
    <t>3511 NW 91 Avenue, Miami, FL 33172, United States</t>
  </si>
  <si>
    <t>in support of exploring the development of a National Investments Modelling tool in order to use science and systems to prioritize decisions related to the Sustainable Development Goals</t>
  </si>
  <si>
    <t>500 Fifth Street, NW, Washington, DC 20001, United States</t>
  </si>
  <si>
    <t>for use by its Committee on Science, Technology and Law toward the costs of an international initiative on the clinical use of germline genome editing</t>
  </si>
  <si>
    <t>for use by the National Academy of Medicine toward the costs of developing a Global Roadmap for Healthy Longevity</t>
  </si>
  <si>
    <t>toward the costs of the Protecting Immigrant Families Campaign, an effort to protect access to health care, public services, economic supports and COVID-19 relief for immigrants and their families</t>
  </si>
  <si>
    <t>3450 Wilshire Boulevard, #108-62, Los Angeles, CA 90010, United States</t>
  </si>
  <si>
    <t>toward the costs of piloting and evaluating smart COVID-19 testing protocols to help public schools reopen and stay open in New Orleans</t>
  </si>
  <si>
    <t>2401 Westbend Parkway, Suite 5055, New Orleans, LA 70114, United States</t>
  </si>
  <si>
    <t>for use by its Safety Net Defense Fund toward the costs of an effort to protect social safety net programs, such as Medicaid and the Supplemental Nutrition Assistance Program, for low-income people in the U.S.</t>
  </si>
  <si>
    <t>1828 L Street NW, Suite 300A, Washington, DC 20036, United States</t>
  </si>
  <si>
    <t>in support of establishing a "pod bureau" in San Juan, Puerto Rico to report on the 1-year anniversary of Hurricane Maria including an article entitled "Puerto Rico in Ruins"</t>
  </si>
  <si>
    <t>620 Eighth Avenue, New York, NY 10036-3959, United States</t>
  </si>
  <si>
    <t>in support of developing the toolsets needed to acquire the most accurate information on food composition and the ways in which nutritional components affect health</t>
  </si>
  <si>
    <t>405 Lake Hall, Boston, MA 02115, United States</t>
  </si>
  <si>
    <t>toward the costs of implementing the Power Health Platform to provide resources and technologies to support the electrification of health facilities in low-income countries in response to the COVID-19 pandemic.</t>
  </si>
  <si>
    <t>1519 Pine St., Unit 1, Boulder, CO 80302, United States</t>
  </si>
  <si>
    <t>in support of the National Produce Chemotyping Project, an effort to study the chemical variability of fruits and vegetables to create healthier and more inventive food systems</t>
  </si>
  <si>
    <t>29 Clifton Heights Lane, Marblehead, MA 01945, United States</t>
  </si>
  <si>
    <t>in general support of its mission to serve as a center of excellence for survivors of sexual violence and delivering mothers in the Democratic Republic of the Congo</t>
  </si>
  <si>
    <t>5185 MacArthur Blvd. NW, #708, Washington, DC,  20016, United States</t>
  </si>
  <si>
    <t>in support of a project to assess whether cultured proteins, particularly egg and dairy, can play a meaningful role in addressing global malnutrition in a more environmentally sustainable way than traditional animal-sourced foods</t>
  </si>
  <si>
    <t>2201 Westlake Ave, Suite 200, Seattle, WA 98121, United States</t>
  </si>
  <si>
    <t>toward the costs of two of its Digital Square initiatives, the Digital Regional East Africa Community Health initiative and the African Alliance for Digital Health Networks, both seeking to build regional digital health systems and capacity in East Africa</t>
  </si>
  <si>
    <t>for use by its Digital Square program in support of a  feasibility study catalyzing a Health Data Science Exchange to improve the reach, quality and efficiency of health service delivery to people in low-and-middle-income countries</t>
  </si>
  <si>
    <t xml:space="preserve">in support of demonstrating cost-effective, sustainable, and scalable COVID-19 testing solution packages for vulnerable populations in India
</t>
  </si>
  <si>
    <t>toward the costs of validating convenient sample collection methods for new COVID-19 antigen tests as a method to screen asymptomatic individuals in Brazil</t>
  </si>
  <si>
    <t>in support of piloting and evaluating smart testing protocols to help schools in Tulsa reopen and stay open</t>
  </si>
  <si>
    <t>5051 S 129th East Ave, Tulsa, OK 74134, United States</t>
  </si>
  <si>
    <t>in support of efforts to build and promote a community health workforce to serve communities vulnerable to COVID-19 in Tulsa, Oklahoma</t>
  </si>
  <si>
    <t>in support of building national coalitions in 2-3 countries to advance healthcare electrification with decentralized renewable energy, and in general support of its mission to advance renewable, decentralized electrification solutions by  means of the fastest, most cost-effective and sustainable approach to universal energy access</t>
  </si>
  <si>
    <t>1012 Torney Ave, Tides Coworking c/o Power for All, San Francisco, CA 94129, United States</t>
  </si>
  <si>
    <t>in support of a fellowship program to promote international long-form reporting and educational outreach focused on global health, fragility and conflict, and food security</t>
  </si>
  <si>
    <t>1779 Massachusetts Avenue, NW, Suite 615, Washington, DC 20036, United States</t>
  </si>
  <si>
    <t>in support of a fellowship program to promote international long-form reporting and educational outreach focused on health, food, power and jobs</t>
  </si>
  <si>
    <t>in support of producing the "Solvable" podcast, an original audio series showcasing world thinkers proposing solutions to the world‚Äôs most challenging problems affecting poor and vulnerable populations</t>
  </si>
  <si>
    <t>c/o Jacob Weisberg, 142 Duane Street, 2a, New York, NY 10013, United States</t>
  </si>
  <si>
    <t xml:space="preserve">in support of research to gather real-world data and
generate evidence regarding the performance of COVID19 diagnostic and antibody tests 
</t>
  </si>
  <si>
    <t>1900 L Street, NW, STE 835, Washington, District of Columbia 20036, United States</t>
  </si>
  <si>
    <t>toward the costs of expanding their produce prescription program for Medicaid recipients in North Carolina</t>
  </si>
  <si>
    <t>110 E Geer St, Durham, NC 27701, United States</t>
  </si>
  <si>
    <t>RF Catalytic Capital, Inc. 2020</t>
  </si>
  <si>
    <t>in support of an advanced market commitment to a medical supply distributor to enable the proactive sourcing, purchasing and stocking of an array of rapid COVID tests for the ultimate sale to states and aligned buyers</t>
  </si>
  <si>
    <t>420 Fifth Ave, 22nd Floor, New York, NY 10018, United States</t>
  </si>
  <si>
    <t>for use by its MDG Health Alliance in support of working with governments to strengthen and scale community-health programs</t>
  </si>
  <si>
    <t>6 West 48th Street, 10th Floor, New York, NY 10036, United States</t>
  </si>
  <si>
    <t>in support of piloting an in-house cash transfer mechanism as part of COVID-19 response and recovery efforts in Kenyan urban slums</t>
  </si>
  <si>
    <t>175 Varick Street, 5th Floor, New York, NY 10014, United States</t>
  </si>
  <si>
    <t>in support of the cost of Covid19 testing and tracing efforts in Kenyan Informal Settlements</t>
  </si>
  <si>
    <t>in support of its One by One Campaign to catalyze leadership in Africa to utilize data driven decision making in community health to advance the Universal Health Coverage agenda</t>
  </si>
  <si>
    <t>215 Park Ave South, 11th Floor, New York, New York 10003, United States</t>
  </si>
  <si>
    <t>in support of communications workshops for influencers, media houses and journalists across Africa in order to encourage and promote positive social behavior change to prevent the spread of COVID-19</t>
  </si>
  <si>
    <t>in support of efforts to identify, pay for, and deploy the SalivaDirect protocol COVID-19 tests needed to safely reopen college campuses with a focus on Historically Black Colleges &amp; Universities</t>
  </si>
  <si>
    <t>600 Genome Way, Huntsville, AL 35806, United States</t>
  </si>
  <si>
    <t>in support of efforts to expand, scale and evaluate the communications developed under its Coronavirus Response campaign</t>
  </si>
  <si>
    <t>815 2nd Avenue, 9th Floor, New York, NY 10017, United States</t>
  </si>
  <si>
    <t>in general support of its mission to promote and protect the human rights of people with intellectual and developmental disabilities and actively support their full inclusion and participation in the community throughout their lifetimes</t>
  </si>
  <si>
    <t>1825 K St NW, Suite 1200, Washington, DC,, United States</t>
  </si>
  <si>
    <t>in support of collecting, maintaining the integrity of, and releasing open source datasets to track Covid-19 response and recovery</t>
  </si>
  <si>
    <t>600 New Hampshire Ave, NW, Washington, DC 20037, United States</t>
  </si>
  <si>
    <t>in support of the development of tools for managing health and other personal data under a nonprofit, people-first business model</t>
  </si>
  <si>
    <t>1 West 67th Street, #301, New York, NY 10023, United States</t>
  </si>
  <si>
    <t>in support of producing "Solvable," a multi-media storytelling project that raises awareness, conversation and action on pressing global challenges for which promising solutions have been identified, in order to inspire commitment to make those solutions a reality for vulnerable people around the world</t>
  </si>
  <si>
    <t>114 West 26th Street, 7th floor, New York, NY 10001, United States</t>
  </si>
  <si>
    <t>in continued support of producing "Solvable," a multi-media storytelling project that raises awareness, conversation and action on pressing global challenges for which promising solutions have been identified, in order to inspire commitment to make those solutions a reality for vulnerable people around the world</t>
  </si>
  <si>
    <t xml:space="preserve">toward the costs of a public education campaign to be mounted by its COVID-19 Technology Task Force to drive participation in contact tracing. </t>
  </si>
  <si>
    <t>268 Bush St. #2727, San Francisco, CA 94104, United States</t>
  </si>
  <si>
    <t>for use by its Refugee Investment Network toward the costs of scaling investment to address the needs of displaced populations and refugees</t>
  </si>
  <si>
    <t>1401 K Street, NW, Suite 900, Washington, DC 20005, United States</t>
  </si>
  <si>
    <t>in general support of its mission to fight extreme poverty and preventable disease, particularly in Africa, by raising public awareness and educating policy makers about the importance of smart and effective policies and programs</t>
  </si>
  <si>
    <t>1299 Pennsylvania Avenue, NW, Suite 400, Washington, DC 20005, United States</t>
  </si>
  <si>
    <t>in general support of its mission to solve large-scale health problems affecting vulnerable populations around the world and to build sustainable systems that protect and promote health</t>
  </si>
  <si>
    <t>325 Swanton Way, Decatur, GA 30030, United States</t>
  </si>
  <si>
    <t>for use by its Ending Pandemics in support of programs to improve the ability of its member networks, especially in southeast Asia, Africa, and the Middle East, to detect, verify, and respond faster to the outbreak of animal and human infectious diseases, and strengthen regional preparedness in the future.</t>
  </si>
  <si>
    <t>1012 Torney Ave, San Francisco, CA 94129-0907, United States</t>
  </si>
  <si>
    <t xml:space="preserve">in support of designing and launching an asset-backed financing platform to facilitate the financing of small- and medium-sized enterprises in the pharmaceutical sector in Kenya in an effort to enhance access to medications 
</t>
  </si>
  <si>
    <t>4800 Montgomery Lane, Suite 630, Bethesda, MD 20814, United States</t>
  </si>
  <si>
    <t>for use by its Gerald J. and Dorothy R. Friedman School of Nutrition Science and Policy in support of landscaping current funding for nutrition research, and gathering evidence on the need for a larger, coordinated effort to advance nutrition science in the U. S.</t>
  </si>
  <si>
    <t>Research Administration, 136 Harrison Avenue, Boston, MA 02111-1817, United States</t>
  </si>
  <si>
    <t>for use by its Friedman School of Nutrition Science and Policy in support of gathering and presenting evidence on the need for the advancement of nutrition science and programming in the United States</t>
  </si>
  <si>
    <t>for use by its Friedman School of Nutrition Science and Policy, toward the costs of advancing research on the impact of healthy food prescription programs on food insecure populations</t>
  </si>
  <si>
    <t>in general support of its mission to protect refugees and empower them with hope and opportunities, including the formation of a Rohingya Action Network</t>
  </si>
  <si>
    <t>1310 L Street NW, Suite 45, Washington, D.C.,  20005, United States</t>
  </si>
  <si>
    <t>United States Fund for UNICEF 2019</t>
  </si>
  <si>
    <t>in support of implementing the "Intelligent Community Health Systems: A Partnership between The Rockefeller Foundation and UNICEF" to strengthen data-driven community health</t>
  </si>
  <si>
    <t>125 Maiden Lane, 12th floor, New York, NY 10038, United States</t>
  </si>
  <si>
    <t xml:space="preserve">in support of bringing Ride United‚Äôs free food delivery service to vulnerable, food-insecure families and individuals across 20 markets in the U.S. as part of its COVID-19 response efforts
</t>
  </si>
  <si>
    <t>701 North Fairfax Street, Alexandria, VA 22314, United States</t>
  </si>
  <si>
    <t>toward the costs of developing standardized protein mass spectrometry analyses as a foundation for building a comprehensive molecular map of the food system</t>
  </si>
  <si>
    <t>1 Shields Ave, Davis, CA 95616, United States</t>
  </si>
  <si>
    <t>for use by its International Innovation Corps in support of an e-health systems project with the Ministry of Health and Family Welfare of India to improve the efficiency and effectiveness of public healthcare in India</t>
  </si>
  <si>
    <t>5801 South Ellis Avenue, Chicago, IL 60637, United States</t>
  </si>
  <si>
    <t>for use by its Center for Applied Artificial Intelligence toward the costs of developing a shared legal resources infrastructure to accelerate machine learning research aimed at improving health care.</t>
  </si>
  <si>
    <t>for use by its John A. Burns School of Medicine to convert its labs into COVID testing labs, thus enabling the processing of an additional 1,100 samples per day which will especially benefit homeless and under-served communities</t>
  </si>
  <si>
    <t>1314 South King Street, Suite B, Honolulu, HI 96814, United States</t>
  </si>
  <si>
    <t>for use by its Shield Illinois team in support of scaling saliva-based COVID-19 rapid testing to help K-12 schools in Illinois reopen and stay open</t>
  </si>
  <si>
    <t>University of Illinois System, 108 Henry Administration Bldg., 506 S. Wright Street, Urbana, IL 61801-3620, United States</t>
  </si>
  <si>
    <t>for use by its Institute for Trauma Recovery, toward the costs of analytics research to improve mental health provision for frontline COVID-19 medical workers.</t>
  </si>
  <si>
    <t>Office of Sponsored Research, 104 Airport Drive, Suite 2200, CB#1350, Chapel Hill, NC 27599-1350, United States</t>
  </si>
  <si>
    <t>for use by its Perelman School of Medicine in support of research and public presentations on Resilience and Individual and Social Impact</t>
  </si>
  <si>
    <t>Office of Research Services, 3451 Walnut Street, Rm. P-221, Philadelphia, PA 19104-6205, United States</t>
  </si>
  <si>
    <t>in support of piloting and evaluating smart, COVID-19 testing protocols to help communities and institutions reopen and stay open</t>
  </si>
  <si>
    <t>University Park Campus, ADM 110, M/C 0012, Los Angeles, CA 90089-0012, United States</t>
  </si>
  <si>
    <t>In support of advancing the research on healthy food prescriptions among food insecure populations</t>
  </si>
  <si>
    <t>7000 Fannin Street, 12th Floor, Houston, TX 77030, United States</t>
  </si>
  <si>
    <t xml:space="preserve">for use by its Institute for Health Metrics and Evaluation in support of developing a report on characterizing the minimum risk diet for 195 countries in an effort to advance a more nourishing and sustainable food system </t>
  </si>
  <si>
    <t>4333 Brooklyn Ave. NE, Box 359472, Seattle, WA 98195-9472, United States</t>
  </si>
  <si>
    <t>for use by its Institute for Health Metrics and Evaluation in support of developing the Local Burden of Disease Health Data Application Programming Interface.</t>
  </si>
  <si>
    <t>toward the costs of applying data-driven reform to the school food system in order to improve the affordability and availability of healthy and sustainable food in schools</t>
  </si>
  <si>
    <t>1 Penn Plaza, C/O Romano &amp; Associates CPAs PC, #6139, New York, New York 10018, United States</t>
  </si>
  <si>
    <t>in support of enabling large, urban school districts to continue providing meals to children and their families during COVID-related closures and disruptions.</t>
  </si>
  <si>
    <t>toward the cost of building machine learning software to autonomously match crisis-affected communities with the services, materials and help they need</t>
  </si>
  <si>
    <t>12472 Lake Underhill Road #330, Orlando, FL 32828, United States</t>
  </si>
  <si>
    <t>in support of a Fellowship to leverage accelerating technologies and data to improve disease surveillance and response, and digitally enabled community health, and further charitable purposes</t>
  </si>
  <si>
    <t>2501 Ridge Road Drive, Alexandria, VA 22302, United States</t>
  </si>
  <si>
    <t xml:space="preserve">toward the costs of expanding the Flying Labs model, innovation labs that build capacity around the use of robotics in the social sector of developing countries, to three new regions, and to strengthen its organizational structure and reach </t>
  </si>
  <si>
    <t>1225 Olivia Avenue, Ann Arbor, MI 48104, United States</t>
  </si>
  <si>
    <t>in support of pivoting the content of the "Future of Work" series to respond to the COVID-19 pandemic</t>
  </si>
  <si>
    <t>1 Guest Street, Boston, MA 02135, United States</t>
  </si>
  <si>
    <t>toward the costs of its Farm to Fork initiative, a collaborative network of leading food advocacy organizations working to promote equitable and healthy food systems</t>
  </si>
  <si>
    <t>1828 L Street NW, Suite 300-C, Washington, DC 20036, United States</t>
  </si>
  <si>
    <t>toward the costs of the fifth global Women Deliver conference on the health, rights and well-being of girls and women, to be held in Vancouver, Canada, June 2019</t>
  </si>
  <si>
    <t>588 Broadway, Suite 905, New York, NY 10012, United States</t>
  </si>
  <si>
    <t>for use by its project, WorkLab Innovations, toward the costs of increasing the number of frontline and lower-wage workers with access to special assistance that will help them address barriers to stable employment such as childcare, transportation, housing, health and financial stability</t>
  </si>
  <si>
    <t>99 Inca Street, Denver, CO 80223, United States</t>
  </si>
  <si>
    <t>toward the costs of relief efforts in The Bahamas following Hurricane Dorian</t>
  </si>
  <si>
    <t>200 Massachusetts Ave NW, 7th Floor, Washington, DC 20001, United States</t>
  </si>
  <si>
    <t>in support of emergency school meal distribution for vulnerable communities during the COVID-19 crisis</t>
  </si>
  <si>
    <t xml:space="preserve">in support of developing a communications campaign designed to create the behavior changes needed to reduce the spread of COVID-19.
</t>
  </si>
  <si>
    <t>Woodbridge Hall, 105 Wall Street, P.O. Box 208229, New Haven, CT 06520-8229, United States</t>
  </si>
  <si>
    <t>to support its Human Services &amp; Early Childhood Program and Workforce Development &amp; Economic Policy program in building an economic stability and mobility agenda for low-income families for an equitable economic recovery for States in response to COVID-19</t>
  </si>
  <si>
    <t>444 North Capitol Street, N.W., Suite 267, Washington, DC 20001-1512, United States</t>
  </si>
  <si>
    <t>Ingeni Building, 17 Broadwick Street, London,  WIF ODE, United Kingdom</t>
  </si>
  <si>
    <t xml:space="preserve">for use by its Department of International Development in support of a special series of The Lancet entitled ‚ÄúPolitical Science in Global Health Policy-Making‚Äù. </t>
  </si>
  <si>
    <t>James Clerk Maxwell Building, 57 Waterloo Road, London,  SE1 8WA, United Kingdom</t>
  </si>
  <si>
    <t>Lumira DX UK Ltd. 2020</t>
  </si>
  <si>
    <t>in support of the purchase, deployment, and scale of LumiraDx multi-use, point-of-care testing devices and test kits to African Union member states to increase access to accurate and timely COVID-19 testing.</t>
  </si>
  <si>
    <t>3 More London Riverside, London,  SE1 2AQ, United Kingdom</t>
  </si>
  <si>
    <t>in support of a project to collate real time data to track progress toward the Sustainable Development Goals and to develop an online platform that will serve as a one-stop resource for this information</t>
  </si>
  <si>
    <t>138 Portobello Road, London,  W11 2DZ, United Kingdom</t>
  </si>
  <si>
    <t>Dalberg Group ApS 2020</t>
  </si>
  <si>
    <t>in support of in support of the set up and implementation of a West Africa Platform for Public Health Emergency Operations Centers, which would serve to increase country-level capacity to respond to COVID-19 and upcoming public health emergencies in Senegal, Gambia, Guinea, Guinea Bissau, Mali and Mauritania.</t>
  </si>
  <si>
    <t>Overgaden Oven Vandet 10, 1st floor, 1415, Copenhagen K,, Denmark</t>
  </si>
  <si>
    <t>International Development Research Centre 2020</t>
  </si>
  <si>
    <t>toward the costs of a research partnership initiative that seeks to catalyze change for healthy and sustainable food systems in low- and middle-income countries</t>
  </si>
  <si>
    <t>50 Kent Street, Ottawa, ON K1P 0B2, Canada</t>
  </si>
  <si>
    <t>for use by its Institute for Population and Social Research in support of the 2019, 2020 and 2021 Prince Mahidol Award Conferences, aimed at promoting evidence of and best practices on strengthening health systems</t>
  </si>
  <si>
    <t>999 Phuttamonthon 4 Road, Salaya, Nakhon Pathom,  73170, Thailand</t>
  </si>
  <si>
    <t>Praekelt Foundation 2020</t>
  </si>
  <si>
    <t xml:space="preserve">in support of AI-based symptom checking to catalyze the adoption of quality telehealth, maintain essential health services, and enable smart testing strategies in South Africa during the COVID-19 pandemic. </t>
  </si>
  <si>
    <t>: Unit F14A, 44 Stanley Complex,, 44 Stanley Avenue, Milpark, Johannesburg,  2024, South Africa</t>
  </si>
  <si>
    <t>in support of its Gencore molecular laboratory and Center for Research and Formation in Artificial Intelligence to collaborate on the development, refinement, and implementation of an artificial intelligence-driven, smart pooling methodology for COVID-19 testing in Bogota, Colombia</t>
  </si>
  <si>
    <t>Cra 1 N 8a- 12, Bogata,, Colombia</t>
  </si>
  <si>
    <t>Africa Public Health Foundation 2020</t>
  </si>
  <si>
    <t>in support of the Partnership to Accelerate COVID-19 Testing  in collaboration with the Africa Centers for Disease Control and Prevention</t>
  </si>
  <si>
    <t>NEW REHEMA HOUSE, 5TH FLOOR, RHAPTA ROAD, WESTLANDS, NAIROBI,, Kenya</t>
  </si>
  <si>
    <t>Centre for Cellular and Molecular Platforms 2020</t>
  </si>
  <si>
    <t>in support of expanding domestic supply chains of critical COVID-19 diagnostics in India</t>
  </si>
  <si>
    <t>GKVK POST, Bellary Road, BANGALORE,  560065, India</t>
  </si>
  <si>
    <t>in support of modeling COVID-19 vaccination strategies in India</t>
  </si>
  <si>
    <t>3rd  Floor, Construction House ‚ÄòA', 24th Road, Off Linking Road, Khar West,, New Delhi,  400 052, India</t>
  </si>
  <si>
    <t>for use by the Fight Inequality Alliance in support of its ongoing activities leading civil society organizations that have come together to address the growing crisis of inequality</t>
  </si>
  <si>
    <t>Usa River, PO Box 254, Arusha,, Tanzania</t>
  </si>
  <si>
    <t>Piramal Swasthya Management and Research Institute 2020</t>
  </si>
  <si>
    <t>in support of harnessing digital technology for actionable insights to respond to COVID-19 while improving community health outcomes in primary healthcare in India</t>
  </si>
  <si>
    <t>3rd Floor, G.K. Classics, #8-3-990, Plot No. 120, Srinagar Colony, Hyderabad,  500073, India</t>
  </si>
  <si>
    <t>in support of developing a road map for the implementation of food safety standards for fresh produce in Kenya</t>
  </si>
  <si>
    <t>P.O.BOX 10161- 00100, Nairobi,, Kenya</t>
  </si>
  <si>
    <t>toward the costs of increasing the consumption of whole grains by vulnerable communities in safety net programs at schools in Rwanda</t>
  </si>
  <si>
    <t>4KG 2 Avenue, Kigali, Rwanda, Rwanda</t>
  </si>
  <si>
    <t>Statistics</t>
  </si>
  <si>
    <t>N</t>
  </si>
  <si>
    <t>Valid</t>
  </si>
  <si>
    <t>Missing</t>
  </si>
  <si>
    <t>Minimum</t>
  </si>
  <si>
    <t>Maximum</t>
  </si>
  <si>
    <t>Sum</t>
  </si>
  <si>
    <t>Global Fund to Fight AIDS, Tuberculosis &amp; Malaria 2020</t>
  </si>
  <si>
    <t>PATH</t>
  </si>
  <si>
    <t>Global Alliance for Improved Nutrition</t>
  </si>
  <si>
    <t>World Health Organization</t>
  </si>
  <si>
    <t>Boston University</t>
  </si>
  <si>
    <t>Brookings Institution</t>
  </si>
  <si>
    <t>in support of AI-based symptom checking to catalyze the adoption of quality telehealth, maintain essential health services, and enable smart testing strategies in South Africa during the COVID-19 pandemic.</t>
  </si>
  <si>
    <t>in support of demonstrating cost-effective, sustainable, and scalable COVID-19 testing solution packages for vulnerable populations in India</t>
  </si>
  <si>
    <t>COVID-RELATED</t>
  </si>
  <si>
    <t>YPE OF ORG</t>
  </si>
  <si>
    <t>LOCATION</t>
  </si>
  <si>
    <t>LOCATION REDO</t>
  </si>
  <si>
    <t>Frequency</t>
  </si>
  <si>
    <t>Percent</t>
  </si>
  <si>
    <t>Valid Percent</t>
  </si>
  <si>
    <t>Cumulative Percent</t>
  </si>
  <si>
    <t>Total</t>
  </si>
  <si>
    <t>PPP</t>
  </si>
  <si>
    <t>WORLD BANK</t>
  </si>
  <si>
    <t>PRIVATE</t>
  </si>
  <si>
    <t>UN</t>
  </si>
  <si>
    <t>IG</t>
  </si>
  <si>
    <t>UNI</t>
  </si>
  <si>
    <t>GOVERNMENT</t>
  </si>
  <si>
    <t>NGO</t>
  </si>
  <si>
    <t>TOTAL</t>
  </si>
  <si>
    <t>V13</t>
  </si>
  <si>
    <t>UK</t>
  </si>
  <si>
    <t>OTHER HIC</t>
  </si>
  <si>
    <t>UMIC</t>
  </si>
  <si>
    <t>LOW MIDDLE INCOME</t>
  </si>
  <si>
    <t>LOW INCOME</t>
  </si>
  <si>
    <t>US</t>
  </si>
  <si>
    <t>GLOBAL</t>
  </si>
  <si>
    <t>YEAR</t>
  </si>
  <si>
    <t>grants</t>
  </si>
  <si>
    <t>Median</t>
  </si>
  <si>
    <t>No. Grants</t>
  </si>
  <si>
    <t>Organisation type</t>
  </si>
  <si>
    <t>Global</t>
  </si>
  <si>
    <t>University</t>
  </si>
  <si>
    <t>UN agency</t>
  </si>
  <si>
    <t>NPO</t>
  </si>
  <si>
    <t>Governmental</t>
  </si>
  <si>
    <t>Regional</t>
  </si>
  <si>
    <t>Amount, USDOrganisation type</t>
  </si>
  <si>
    <t>Organisation location</t>
  </si>
  <si>
    <t>Share funding, %</t>
  </si>
  <si>
    <t>Other HIC</t>
  </si>
  <si>
    <t>LMIC</t>
  </si>
  <si>
    <t>Private-for-profit</t>
  </si>
  <si>
    <t>World Bank</t>
  </si>
  <si>
    <t xml:space="preserve">UN agency </t>
  </si>
  <si>
    <t>Total top-20 grants</t>
  </si>
  <si>
    <t>Total funding</t>
  </si>
  <si>
    <t>Purpose of Grant</t>
  </si>
  <si>
    <t>Name</t>
  </si>
  <si>
    <t>Money, USD</t>
  </si>
  <si>
    <t xml:space="preserve">RF Catalytic Capital, Inc. </t>
  </si>
  <si>
    <t xml:space="preserve">Global Fund to Fight AIDS, Tuberculosis &amp; Malaria </t>
  </si>
  <si>
    <t xml:space="preserve">United States Fund for UNICEF </t>
  </si>
  <si>
    <t xml:space="preserve">Africa Public Health Foundation </t>
  </si>
  <si>
    <t xml:space="preserve">Foundation for Innovative New Diagnostics </t>
  </si>
  <si>
    <t>Global Alliance for Vaccine Initiative</t>
  </si>
  <si>
    <t xml:space="preserve">International Development Research Centre </t>
  </si>
  <si>
    <t>Centre for Cellular and Molecular Platforms</t>
  </si>
  <si>
    <t xml:space="preserve">Pan American Health Organization </t>
  </si>
  <si>
    <t>Baltimore Civic Fund</t>
  </si>
  <si>
    <t xml:space="preserve">Medic Mobile </t>
  </si>
  <si>
    <t xml:space="preserve">Lumira DX UK Ltd. </t>
  </si>
  <si>
    <t xml:space="preserve">World Bank </t>
  </si>
  <si>
    <t>Praekelt Foundation</t>
  </si>
  <si>
    <t xml:space="preserve">Dalberg Group ApS </t>
  </si>
  <si>
    <t>Total top-20 cumulative</t>
  </si>
  <si>
    <t>2020 funding</t>
  </si>
  <si>
    <t>% COVID FUNDING on vaccines</t>
  </si>
  <si>
    <t>% covid funding diagnosis testing</t>
  </si>
  <si>
    <t>*covid funding treatment</t>
  </si>
  <si>
    <t>% covid R&amp;D, support, educaiton etc</t>
  </si>
  <si>
    <t>govenrment</t>
  </si>
  <si>
    <t>GENERAL COVID MOSTLY SUPPORT</t>
  </si>
  <si>
    <t>covid kind</t>
  </si>
  <si>
    <t>in support of establishing a proof of concept and developing an implementation plan to distribute a COVID-19 vaccine in the community of Kibera in Nairobi, Kenya 1</t>
  </si>
  <si>
    <t>WB</t>
  </si>
  <si>
    <t>Gov</t>
  </si>
  <si>
    <t>Private</t>
  </si>
  <si>
    <t>% share</t>
  </si>
  <si>
    <t>UPPEMIC</t>
  </si>
  <si>
    <t>LOWER MIDDLE</t>
  </si>
  <si>
    <t>covid-only grants</t>
  </si>
  <si>
    <t>loc revamp</t>
  </si>
  <si>
    <t>remove global</t>
  </si>
  <si>
    <t xml:space="preserve">UN </t>
  </si>
  <si>
    <t>added two WHO grants teogheter</t>
  </si>
  <si>
    <t>World Health Organization (+PAHO)</t>
  </si>
  <si>
    <t>Urban School Food Alliance</t>
  </si>
  <si>
    <t>Pulitzer Center on Crisis Reporting</t>
  </si>
  <si>
    <t>National Academy of Sciences</t>
  </si>
  <si>
    <t>FoodShot Global</t>
  </si>
  <si>
    <t>NPOS</t>
  </si>
  <si>
    <t>Global Fund to Fight AIDS, Tuberculosis &amp;amp; Malaria</t>
  </si>
  <si>
    <t xml:space="preserve">Global Alliance for Vaccine Initiative </t>
  </si>
  <si>
    <t xml:space="preserve">Global Alliance for Improved Nutrition </t>
  </si>
  <si>
    <t xml:space="preserve">World Health Organization </t>
  </si>
  <si>
    <t>Global Alliance for TB Drug Development</t>
  </si>
  <si>
    <t>United Nations Development Programme</t>
  </si>
  <si>
    <t xml:space="preserve">Unidos US </t>
  </si>
  <si>
    <t xml:space="preserve">United Nations Sustainable Development Solutions Network </t>
  </si>
  <si>
    <t xml:space="preserve">United Nations Development Programme </t>
  </si>
  <si>
    <t xml:space="preserve">United Nations Foundation </t>
  </si>
  <si>
    <t xml:space="preserve">United States Association for UNHCR </t>
  </si>
  <si>
    <t xml:space="preserve">Inter-American Development Bank </t>
  </si>
  <si>
    <t xml:space="preserve">African Risk Capacity Specialized Agency of the African Union </t>
  </si>
  <si>
    <t xml:space="preserve">Mekong Basin Disease Surveillance Foundation </t>
  </si>
  <si>
    <t xml:space="preserve">Boston University </t>
  </si>
  <si>
    <t xml:space="preserve">University of Illinois </t>
  </si>
  <si>
    <t>Duke University</t>
  </si>
  <si>
    <t xml:space="preserve">University of Pennsylvania </t>
  </si>
  <si>
    <t xml:space="preserve">Arizona State University Foundation for A New American University </t>
  </si>
  <si>
    <t xml:space="preserve">Johns Hopkins University </t>
  </si>
  <si>
    <t xml:space="preserve">Imperial College of Science, Technology and Medicine </t>
  </si>
  <si>
    <t>Northeastern University</t>
  </si>
  <si>
    <t xml:space="preserve">University of Southern California </t>
  </si>
  <si>
    <t xml:space="preserve">University of Texas Health Science Center at Houston </t>
  </si>
  <si>
    <t>Universidad de los Andes</t>
  </si>
  <si>
    <t xml:space="preserve">Massachusetts Institute of Technology </t>
  </si>
  <si>
    <t xml:space="preserve">Mahidol University </t>
  </si>
  <si>
    <t xml:space="preserve">Tufts University </t>
  </si>
  <si>
    <t xml:space="preserve">University of Washington </t>
  </si>
  <si>
    <t xml:space="preserve">University of California, Davis </t>
  </si>
  <si>
    <t>Harvard University</t>
  </si>
  <si>
    <t xml:space="preserve">University of Chicago </t>
  </si>
  <si>
    <t xml:space="preserve">University of North Carolina at Chapel Hill </t>
  </si>
  <si>
    <t xml:space="preserve">University of Hawaii Foundation </t>
  </si>
  <si>
    <t>Brown University</t>
  </si>
  <si>
    <t>Colorado State University</t>
  </si>
  <si>
    <t>Yale University</t>
  </si>
  <si>
    <t xml:space="preserve">Harvard University </t>
  </si>
  <si>
    <t xml:space="preserve">Kings College London </t>
  </si>
  <si>
    <t xml:space="preserve">Duke University </t>
  </si>
  <si>
    <t xml:space="preserve">Columbia University </t>
  </si>
  <si>
    <t xml:space="preserve">Centre for Cellular and Molecular Platforms </t>
  </si>
  <si>
    <t xml:space="preserve">New Orleans Public Schools </t>
  </si>
  <si>
    <t>Pathways to Health Community Partnership, Inc</t>
  </si>
  <si>
    <t xml:space="preserve">Louisville Department of Public Health and Wellness </t>
  </si>
  <si>
    <t xml:space="preserve">Pathways to Health Community Partnership, Inc </t>
  </si>
  <si>
    <t xml:space="preserve">Florida Department Of Health </t>
  </si>
  <si>
    <t xml:space="preserve">City of Miami Beach </t>
  </si>
  <si>
    <t xml:space="preserve">Pushkin Industries </t>
  </si>
  <si>
    <t xml:space="preserve">Dimagi Inc. </t>
  </si>
  <si>
    <t xml:space="preserve">The Atlantic Monthly Group LLC </t>
  </si>
  <si>
    <t xml:space="preserve">Total Impact Capital </t>
  </si>
  <si>
    <t xml:space="preserve">Miami Herald </t>
  </si>
  <si>
    <t xml:space="preserve">New York Times Company </t>
  </si>
  <si>
    <t>Medic Mobile</t>
  </si>
  <si>
    <t xml:space="preserve">Testing For America, LLC </t>
  </si>
  <si>
    <t>Amref Health Africa, Inc.</t>
  </si>
  <si>
    <t xml:space="preserve">FoodCorps </t>
  </si>
  <si>
    <t>WeRobotics, Inc.</t>
  </si>
  <si>
    <t>Community Initiatives</t>
  </si>
  <si>
    <t xml:space="preserve">Detroit Employment Solutions Corporation </t>
  </si>
  <si>
    <t xml:space="preserve">Feeding America </t>
  </si>
  <si>
    <t>International Rescue Committee</t>
  </si>
  <si>
    <t xml:space="preserve">World Central Kitchen, Inc. </t>
  </si>
  <si>
    <t xml:space="preserve">Institute for Healthcare Improvement </t>
  </si>
  <si>
    <t xml:space="preserve">DC Greens </t>
  </si>
  <si>
    <t xml:space="preserve">CORE Community Organized Relief Effort </t>
  </si>
  <si>
    <t xml:space="preserve">Ushahidi, Inc. </t>
  </si>
  <si>
    <t xml:space="preserve">ACCESS Health International </t>
  </si>
  <si>
    <t xml:space="preserve">Crush the Curve Idaho Foundation </t>
  </si>
  <si>
    <t xml:space="preserve">Piramal Swasthya Management and Research Institute </t>
  </si>
  <si>
    <t xml:space="preserve">PATH </t>
  </si>
  <si>
    <t xml:space="preserve">International Food Policy Research Institute </t>
  </si>
  <si>
    <t xml:space="preserve">Baltimore Civic Fund </t>
  </si>
  <si>
    <t xml:space="preserve">Brookings Institution </t>
  </si>
  <si>
    <t xml:space="preserve">Hivos Foundation </t>
  </si>
  <si>
    <t xml:space="preserve">United Way Worldwide </t>
  </si>
  <si>
    <t xml:space="preserve">The ONE Campaign </t>
  </si>
  <si>
    <t xml:space="preserve">Tides Center </t>
  </si>
  <si>
    <t xml:space="preserve">The Advertising Council, Inc. </t>
  </si>
  <si>
    <t xml:space="preserve">Rockefeller Philanthropy Advisors </t>
  </si>
  <si>
    <t xml:space="preserve">The Documentary Group </t>
  </si>
  <si>
    <t xml:space="preserve">Community Partners </t>
  </si>
  <si>
    <t xml:space="preserve">American Security Project </t>
  </si>
  <si>
    <t xml:space="preserve">Asia Foundation </t>
  </si>
  <si>
    <t xml:space="preserve">Center for American Progress </t>
  </si>
  <si>
    <t xml:space="preserve">Joint Center for Political and Economic Studies, Inc. </t>
  </si>
  <si>
    <t xml:space="preserve">Malaria No More </t>
  </si>
  <si>
    <t xml:space="preserve">Windward Fund </t>
  </si>
  <si>
    <t xml:space="preserve">Forward Together New Orleans </t>
  </si>
  <si>
    <t xml:space="preserve">GENYOUth </t>
  </si>
  <si>
    <t>Health Care Without Harm</t>
  </si>
  <si>
    <t xml:space="preserve">Pulitzer Center on Crisis Reporting </t>
  </si>
  <si>
    <t xml:space="preserve">National Immigration Law Center </t>
  </si>
  <si>
    <t xml:space="preserve">Shining Hope for Communities, Inc. </t>
  </si>
  <si>
    <t xml:space="preserve">Reinvestment Partners </t>
  </si>
  <si>
    <t xml:space="preserve">American Heart Association </t>
  </si>
  <si>
    <t xml:space="preserve">Speak Up Africa, Inc </t>
  </si>
  <si>
    <t xml:space="preserve">Wendy Taylor </t>
  </si>
  <si>
    <t>Shining Hope for Communities, Inc.</t>
  </si>
  <si>
    <t xml:space="preserve">Independent Feature Project, Inc. </t>
  </si>
  <si>
    <t xml:space="preserve">The Arc </t>
  </si>
  <si>
    <t xml:space="preserve">Women Deliver </t>
  </si>
  <si>
    <t xml:space="preserve">FoodShot Global </t>
  </si>
  <si>
    <t xml:space="preserve">International Youth Foundation </t>
  </si>
  <si>
    <t xml:space="preserve">Capital for Good </t>
  </si>
  <si>
    <t xml:space="preserve">WorkLife Partnership </t>
  </si>
  <si>
    <t xml:space="preserve">Power for All </t>
  </si>
  <si>
    <t xml:space="preserve">Community Solutions </t>
  </si>
  <si>
    <t xml:space="preserve">Human Rights Campaign Foundation </t>
  </si>
  <si>
    <t xml:space="preserve">WGBH Educational Foundation </t>
  </si>
  <si>
    <t xml:space="preserve">Project Everyone </t>
  </si>
  <si>
    <t xml:space="preserve">Girl Effect </t>
  </si>
  <si>
    <t xml:space="preserve">Bread for the World Institute </t>
  </si>
  <si>
    <t xml:space="preserve">Global Impact Investing Network </t>
  </si>
  <si>
    <t xml:space="preserve">Every Mother Counts </t>
  </si>
  <si>
    <t xml:space="preserve">Praekelt Foundation </t>
  </si>
  <si>
    <t>The Commons Project Foundation</t>
  </si>
  <si>
    <t xml:space="preserve">New Venture Fund </t>
  </si>
  <si>
    <t xml:space="preserve">Reagan Udall Foundation </t>
  </si>
  <si>
    <t xml:space="preserve">The Engine Foundation </t>
  </si>
  <si>
    <t xml:space="preserve">Open Agriculture Foundation </t>
  </si>
  <si>
    <t xml:space="preserve">IDFC Foundation </t>
  </si>
  <si>
    <t>Panzi Foundation</t>
  </si>
  <si>
    <t>Connecting Organizations for Regional Disease Surveillance</t>
  </si>
  <si>
    <t xml:space="preserve">Urban School Food Alliance </t>
  </si>
  <si>
    <t xml:space="preserve">National Governors Association Center for Best Practices </t>
  </si>
  <si>
    <t xml:space="preserve">National Academy of Sciences </t>
  </si>
  <si>
    <t>Retail Trade Association of Kenya</t>
  </si>
  <si>
    <t xml:space="preserve">Asia Society </t>
  </si>
  <si>
    <t xml:space="preserve">The Task Force for Global Health </t>
  </si>
  <si>
    <t xml:space="preserve">Association of State and Territorial Health Officials </t>
  </si>
  <si>
    <t xml:space="preserve">Boston Children&amp;#8217;s Hospital </t>
  </si>
  <si>
    <t xml:space="preserve">Meridian Institute </t>
  </si>
  <si>
    <t xml:space="preserve">Vanguard Economics Ltd. </t>
  </si>
  <si>
    <t xml:space="preserve">Odyssey Energy Solutions </t>
  </si>
  <si>
    <t>Global Health Strategies</t>
  </si>
  <si>
    <t xml:space="preserve">MS Training Centre for Development Cooperation </t>
  </si>
  <si>
    <t xml:space="preserve">The Global Development Incubator </t>
  </si>
  <si>
    <t>RF Catalytic Capital, Inc.</t>
  </si>
  <si>
    <t>Global Fund to Fight AIDS, Tuberculosis &amp; Malaria</t>
  </si>
  <si>
    <t>United States Fund for UNICEF</t>
  </si>
  <si>
    <t>Africa Public Health Foundation</t>
  </si>
  <si>
    <t>Foundation for Innovative New Diagnostics</t>
  </si>
  <si>
    <t>International Development Research Centre</t>
  </si>
  <si>
    <t>Pan American Health Organization</t>
  </si>
  <si>
    <t>Lumira DX UK Ltd.</t>
  </si>
  <si>
    <t>Dalberg Group ApS</t>
  </si>
  <si>
    <t>Piramal Swasthya Management and Research Institute</t>
  </si>
  <si>
    <t>Hivos Foundation</t>
  </si>
  <si>
    <t>Boston Children&amp;#8217;s Hospital</t>
  </si>
  <si>
    <t>Testing For America, LLC</t>
  </si>
  <si>
    <t>United Way Worldwide</t>
  </si>
  <si>
    <t>Rockefeller Philanthropy Advisors</t>
  </si>
  <si>
    <t>The ONE Campaign</t>
  </si>
  <si>
    <t>CORE Community Organized Relief Effort</t>
  </si>
  <si>
    <t>Tides Center</t>
  </si>
  <si>
    <t>African Risk Capacity Specialized Agency of the African Union</t>
  </si>
  <si>
    <t>Inter-American Development Bank</t>
  </si>
  <si>
    <t>Mekong Basin Disease Surveillance Foundation</t>
  </si>
  <si>
    <t>Unidos US</t>
  </si>
  <si>
    <t>United Nations Foundation</t>
  </si>
  <si>
    <t>United Nations Sustainable Development Solutions Network</t>
  </si>
  <si>
    <t>United States Association for UNHCR</t>
  </si>
  <si>
    <t>WHO both</t>
  </si>
  <si>
    <t xml:space="preserve">UN COMBINED </t>
  </si>
  <si>
    <t>University of Illinois</t>
  </si>
  <si>
    <t>Tufts University</t>
  </si>
  <si>
    <t>University of Pennsylvania</t>
  </si>
  <si>
    <t>Arizona State University Foundation for A New American University</t>
  </si>
  <si>
    <t>Johns Hopkins University</t>
  </si>
  <si>
    <t>Massachusetts Institute of Technology</t>
  </si>
  <si>
    <t>Imperial College of Science, Technology and Medicine</t>
  </si>
  <si>
    <t>University of Southern California</t>
  </si>
  <si>
    <t>University of Washington</t>
  </si>
  <si>
    <t>University of Texas Health Science Center at Houston</t>
  </si>
  <si>
    <t>University of Chicago</t>
  </si>
  <si>
    <t>Mahidol University</t>
  </si>
  <si>
    <t>University of California, Davis</t>
  </si>
  <si>
    <t>University of North Carolina at Chapel Hill</t>
  </si>
  <si>
    <t>University of Hawaii Foundation</t>
  </si>
  <si>
    <t>Kings College London</t>
  </si>
  <si>
    <t>Columbia University</t>
  </si>
  <si>
    <t>colombia</t>
  </si>
  <si>
    <t>thailand</t>
  </si>
  <si>
    <t>LIC</t>
  </si>
  <si>
    <t>New Orleans Public Schools</t>
  </si>
  <si>
    <t>Louisville Department of Public Health and Wellness</t>
  </si>
  <si>
    <t>Florida Department Of Health</t>
  </si>
  <si>
    <t>City of Miami Beach</t>
  </si>
  <si>
    <t>Pushkin Industries</t>
  </si>
  <si>
    <t>Dimagi Inc.</t>
  </si>
  <si>
    <t>The Atlantic Monthly Group LLC</t>
  </si>
  <si>
    <t>Total Impact Capital</t>
  </si>
  <si>
    <t>Miami Herald</t>
  </si>
  <si>
    <t>New York Times Company</t>
  </si>
  <si>
    <t>media</t>
  </si>
  <si>
    <t>US based</t>
  </si>
  <si>
    <t>for kenya medications</t>
  </si>
  <si>
    <t>tech</t>
  </si>
  <si>
    <t>covid</t>
  </si>
  <si>
    <t>hurrican maria</t>
  </si>
  <si>
    <t>hurricane naria</t>
  </si>
  <si>
    <t>solvable</t>
  </si>
  <si>
    <t>Upper middle</t>
  </si>
  <si>
    <t>upper middle</t>
  </si>
  <si>
    <t>lower middle</t>
  </si>
  <si>
    <t xml:space="preserve">Global revmoed </t>
  </si>
  <si>
    <t>HIC</t>
  </si>
  <si>
    <t>Global funding removed</t>
  </si>
  <si>
    <t>without global</t>
  </si>
  <si>
    <t>total IG</t>
  </si>
  <si>
    <t>total rock</t>
  </si>
  <si>
    <t>IG %</t>
  </si>
  <si>
    <t>Rock %</t>
  </si>
  <si>
    <t>no grants</t>
  </si>
  <si>
    <t>MONEY</t>
  </si>
  <si>
    <t>median duration grants months</t>
  </si>
  <si>
    <t>Number</t>
  </si>
  <si>
    <t>UNI only</t>
  </si>
  <si>
    <t>all</t>
  </si>
  <si>
    <t>NPO only</t>
  </si>
  <si>
    <t>total rockefeller</t>
  </si>
  <si>
    <t>ALL HIC</t>
  </si>
  <si>
    <t>7 grants</t>
  </si>
  <si>
    <t>price/grant</t>
  </si>
  <si>
    <t>U</t>
  </si>
  <si>
    <t>Amount USD</t>
  </si>
  <si>
    <t>Division</t>
  </si>
  <si>
    <t>KEY</t>
  </si>
  <si>
    <t>Location redo</t>
  </si>
  <si>
    <t>Type of org</t>
  </si>
  <si>
    <t>GPPP</t>
  </si>
  <si>
    <t>upper middle income</t>
  </si>
  <si>
    <t>middle income</t>
  </si>
  <si>
    <t>low middle income</t>
  </si>
  <si>
    <t>Delivery of goods and services</t>
  </si>
  <si>
    <t>Research</t>
  </si>
  <si>
    <t>Global/regional</t>
  </si>
  <si>
    <t>Policy,advocacy</t>
  </si>
  <si>
    <t>Foundation</t>
  </si>
  <si>
    <t>Professional association</t>
  </si>
  <si>
    <t>Hospital</t>
  </si>
  <si>
    <t>Consultancy</t>
  </si>
  <si>
    <t>Product development</t>
  </si>
  <si>
    <t>Mean</t>
  </si>
  <si>
    <t>India</t>
  </si>
  <si>
    <t>cost/grant</t>
  </si>
  <si>
    <t xml:space="preserve">Mean </t>
  </si>
  <si>
    <t>GHP</t>
  </si>
  <si>
    <t>code</t>
  </si>
  <si>
    <t xml:space="preserve">second analysis </t>
  </si>
  <si>
    <t>The Advertising Council, Inc.</t>
  </si>
  <si>
    <t>FoodCorps</t>
  </si>
  <si>
    <t>Malaria No More</t>
  </si>
  <si>
    <t>The Documentary Group</t>
  </si>
  <si>
    <t>Community Partners</t>
  </si>
  <si>
    <t>World Central Kitchen, Inc.</t>
  </si>
  <si>
    <t>International Food Policy Research Institute</t>
  </si>
  <si>
    <t>Speak Up Africa, Inc</t>
  </si>
  <si>
    <t>American Security Project</t>
  </si>
  <si>
    <t>Asia Foundation</t>
  </si>
  <si>
    <t>Center for American Progress</t>
  </si>
  <si>
    <t>Detroit Employment Solutions Corporation</t>
  </si>
  <si>
    <t>Feeding America</t>
  </si>
  <si>
    <t>Joint Center for Political and Economic Studies, Inc.</t>
  </si>
  <si>
    <t>National Governors Association Center for Best Practices</t>
  </si>
  <si>
    <t>Meridian Institute</t>
  </si>
  <si>
    <t>Vanguard Economics Ltd.</t>
  </si>
  <si>
    <t>Windward Fund</t>
  </si>
  <si>
    <t>Forward Together New Orleans</t>
  </si>
  <si>
    <t>GENYOUth</t>
  </si>
  <si>
    <t>Odyssey Energy Solutions</t>
  </si>
  <si>
    <t>National Immigration Law Center</t>
  </si>
  <si>
    <t>Institute for Healthcare Improvement</t>
  </si>
  <si>
    <t>DC Greens</t>
  </si>
  <si>
    <t>Reinvestment Partners</t>
  </si>
  <si>
    <t>American Heart Association</t>
  </si>
  <si>
    <t>Wendy Taylor</t>
  </si>
  <si>
    <t>Independent Feature Project, Inc.</t>
  </si>
  <si>
    <t>New Venture Fund</t>
  </si>
  <si>
    <t>Reagan Udall Foundation</t>
  </si>
  <si>
    <t>The Arc</t>
  </si>
  <si>
    <t>The Engine Foundation</t>
  </si>
  <si>
    <t>Ushahidi, Inc.</t>
  </si>
  <si>
    <t>Women Deliver</t>
  </si>
  <si>
    <t>Open Agriculture Foundation</t>
  </si>
  <si>
    <t>ACCESS Health International</t>
  </si>
  <si>
    <t>Crush the Curve Idaho Foundation</t>
  </si>
  <si>
    <t>IDFC Foundation</t>
  </si>
  <si>
    <t>International Youth Foundation</t>
  </si>
  <si>
    <t>Capital for Good</t>
  </si>
  <si>
    <t>WorkLife Partnership</t>
  </si>
  <si>
    <t>Asia Society</t>
  </si>
  <si>
    <t>MS Training Centre for Development Cooperation</t>
  </si>
  <si>
    <t>Power for All</t>
  </si>
  <si>
    <t>Community Solutions</t>
  </si>
  <si>
    <t>Human Rights Campaign Foundation</t>
  </si>
  <si>
    <t>The Global Development Incubator</t>
  </si>
  <si>
    <t>The Task Force for Global Health</t>
  </si>
  <si>
    <t>WGBH Educational Foundation</t>
  </si>
  <si>
    <t>Project Everyone</t>
  </si>
  <si>
    <t>Girl Effect</t>
  </si>
  <si>
    <t>Association of State and Territorial Health Officials</t>
  </si>
  <si>
    <t>Bread for the World Institute</t>
  </si>
  <si>
    <t>Global Impact Investing Network</t>
  </si>
  <si>
    <t>Every Mother Counts</t>
  </si>
  <si>
    <t>PRICE/GRANT</t>
  </si>
  <si>
    <t>low middle</t>
  </si>
  <si>
    <t>AV/GRANT</t>
  </si>
  <si>
    <t>ORG</t>
  </si>
  <si>
    <t>Amount</t>
  </si>
  <si>
    <t>total RF</t>
  </si>
  <si>
    <t>Total 2020</t>
  </si>
  <si>
    <t>total covid</t>
  </si>
  <si>
    <t>MEDIAN</t>
  </si>
  <si>
    <t>Range</t>
  </si>
  <si>
    <t>TIME</t>
  </si>
  <si>
    <t>months</t>
  </si>
  <si>
    <t>a HIC = 0</t>
  </si>
  <si>
    <r>
      <t>Statistics</t>
    </r>
    <r>
      <rPr>
        <b/>
        <vertAlign val="superscript"/>
        <sz val="15"/>
        <color rgb="FF010205"/>
        <rFont val="Arial"/>
        <family val="2"/>
      </rPr>
      <t>a</t>
    </r>
  </si>
  <si>
    <r>
      <t>HIC = 0</t>
    </r>
    <r>
      <rPr>
        <vertAlign val="subscript"/>
        <sz val="12"/>
        <color rgb="FF010205"/>
        <rFont val="Arial"/>
        <family val="2"/>
      </rPr>
      <t>a</t>
    </r>
  </si>
  <si>
    <t>Skewness</t>
  </si>
  <si>
    <t>Std. Error of Skewness</t>
  </si>
  <si>
    <t>Kurtosis</t>
  </si>
  <si>
    <t>Std. Error of Kurtosis</t>
  </si>
  <si>
    <r>
      <t>HIC = 1</t>
    </r>
    <r>
      <rPr>
        <vertAlign val="subscript"/>
        <sz val="12"/>
        <color rgb="FF010205"/>
        <rFont val="Arial"/>
        <family val="2"/>
      </rPr>
      <t>a</t>
    </r>
  </si>
  <si>
    <t>HIC = 1a</t>
  </si>
  <si>
    <t>% total uni</t>
  </si>
  <si>
    <t>total top 3 %</t>
  </si>
  <si>
    <t xml:space="preserve">covid-19 repopenign </t>
  </si>
  <si>
    <t>podcast</t>
  </si>
  <si>
    <t>NG) total funding</t>
  </si>
  <si>
    <t>% top-twenty</t>
  </si>
  <si>
    <t>% of total</t>
  </si>
  <si>
    <t xml:space="preserve">WT </t>
  </si>
  <si>
    <t>IGO</t>
  </si>
  <si>
    <t>=</t>
  </si>
  <si>
    <t>%</t>
  </si>
  <si>
    <t>total minus global</t>
  </si>
  <si>
    <t>global</t>
  </si>
  <si>
    <t>LM</t>
  </si>
  <si>
    <t>n</t>
  </si>
  <si>
    <t>upper mid</t>
  </si>
  <si>
    <t>lowe mid</t>
  </si>
  <si>
    <t>lowef</t>
  </si>
  <si>
    <t>with global</t>
  </si>
  <si>
    <t>amount</t>
  </si>
  <si>
    <t>World bank</t>
  </si>
  <si>
    <t>PFP</t>
  </si>
  <si>
    <t>all grant share</t>
  </si>
  <si>
    <t>United states fund for unicef</t>
  </si>
  <si>
    <t>15,000,---</t>
  </si>
  <si>
    <t>total HIC AND LIC</t>
  </si>
  <si>
    <t>T0TAL</t>
  </si>
  <si>
    <t>RF normal</t>
  </si>
  <si>
    <t>COVID</t>
  </si>
  <si>
    <t>INDIA</t>
  </si>
  <si>
    <t>2018/2019</t>
  </si>
  <si>
    <t>GOV</t>
  </si>
  <si>
    <t>PRI</t>
  </si>
  <si>
    <t>2018/19</t>
  </si>
  <si>
    <t xml:space="preserve">total covid minus global </t>
  </si>
  <si>
    <t>NONCOVID RDF</t>
  </si>
  <si>
    <t>PRIV</t>
  </si>
  <si>
    <t>NGO TOTAL</t>
  </si>
  <si>
    <t>Wellcome Trust</t>
  </si>
  <si>
    <t>Rockefeller</t>
  </si>
  <si>
    <t>Grant Amount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</si>
</sst>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2"/>
      <color theme="1"/>
      <name val="Calibri"/>
      <family val="2"/>
      <scheme val="minor"/>
    </font>
    <font>
      <sz val="12"/>
      <color rgb="FFFF0000"/>
      <name val="Calibri"/>
      <family val="2"/>
      <scheme val="minor"/>
    </font>
    <font>
      <b/>
      <sz val="12"/>
      <color theme="1"/>
      <name val="Calibri"/>
      <family val="2"/>
      <scheme val="minor"/>
    </font>
    <font>
      <b/>
      <sz val="12"/>
      <name val="Calibri"/>
      <family val="2"/>
      <scheme val="minor"/>
    </font>
    <font>
      <sz val="12"/>
      <name val="Calibri"/>
      <family val="2"/>
      <scheme val="minor"/>
    </font>
    <font>
      <b/>
      <sz val="15"/>
      <color rgb="FF010205"/>
      <name val="Arial"/>
      <family val="2"/>
    </font>
    <font>
      <sz val="12"/>
      <color rgb="FF010205"/>
      <name val="Arial"/>
      <family val="2"/>
    </font>
    <font>
      <sz val="12"/>
      <color rgb="FF264A60"/>
      <name val="Arial"/>
      <family val="2"/>
    </font>
    <font>
      <b/>
      <sz val="12"/>
      <color rgb="FF264A60"/>
      <name val="Arial"/>
      <family val="2"/>
    </font>
    <font>
      <b/>
      <sz val="12"/>
      <color rgb="FF010205"/>
      <name val="Arial"/>
      <family val="2"/>
    </font>
    <font>
      <b/>
      <sz val="12"/>
      <color rgb="FFFF0000"/>
      <name val="Calibri"/>
      <family val="2"/>
      <scheme val="minor"/>
    </font>
    <font>
      <sz val="12"/>
      <color rgb="FF0070C0"/>
      <name val="Calibri"/>
      <family val="2"/>
      <scheme val="minor"/>
    </font>
    <font>
      <sz val="12"/>
      <color rgb="FF00B0F0"/>
      <name val="Calibri"/>
      <family val="2"/>
      <scheme val="minor"/>
    </font>
    <font>
      <b/>
      <sz val="12"/>
      <color rgb="FF0070C0"/>
      <name val="Calibri"/>
      <family val="2"/>
      <scheme val="minor"/>
    </font>
    <font>
      <sz val="12"/>
      <color theme="4"/>
      <name val="Calibri"/>
      <family val="2"/>
      <scheme val="minor"/>
    </font>
    <font>
      <sz val="12"/>
      <color theme="4"/>
      <name val="Arial"/>
      <family val="2"/>
    </font>
    <font>
      <sz val="12"/>
      <color rgb="FFFF0000"/>
      <name val="Arial"/>
      <family val="2"/>
    </font>
    <font>
      <b/>
      <vertAlign val="superscript"/>
      <sz val="15"/>
      <color rgb="FF010205"/>
      <name val="Arial"/>
      <family val="2"/>
    </font>
    <font>
      <vertAlign val="subscript"/>
      <sz val="12"/>
      <color rgb="FF010205"/>
      <name val="Arial"/>
      <family val="2"/>
    </font>
    <font>
      <sz val="12"/>
      <color rgb="FF00B0F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4">
    <xf numFmtId="0" fontId="0" fillId="0" borderId="0" xfId="0"/>
    <xf numFmtId="0" fontId="2" fillId="0" borderId="0" xfId="0" applyFont="1"/>
    <xf numFmtId="3" fontId="2" fillId="0" borderId="0" xfId="0" applyNumberFormat="1" applyFont="1"/>
    <xf numFmtId="1" fontId="2" fillId="0" borderId="0" xfId="0" applyNumberFormat="1" applyFont="1"/>
    <xf numFmtId="0" fontId="3" fillId="0" borderId="0" xfId="0" applyFont="1"/>
    <xf numFmtId="3" fontId="0" fillId="0" borderId="0" xfId="0" applyNumberFormat="1"/>
    <xf numFmtId="14" fontId="0" fillId="0" borderId="0" xfId="0" applyNumberFormat="1"/>
    <xf numFmtId="1" fontId="0" fillId="0" borderId="0" xfId="0" applyNumberFormat="1"/>
    <xf numFmtId="0" fontId="4" fillId="0" borderId="0" xfId="0" applyFont="1"/>
    <xf numFmtId="3" fontId="4" fillId="0" borderId="0" xfId="0" applyNumberFormat="1" applyFont="1"/>
    <xf numFmtId="14" fontId="4" fillId="0" borderId="0" xfId="0" applyNumberFormat="1" applyFont="1"/>
    <xf numFmtId="0" fontId="1" fillId="0" borderId="0" xfId="0" applyFont="1"/>
    <xf numFmtId="0" fontId="0" fillId="0" borderId="0" xfId="0" applyAlignment="1">
      <alignment wrapText="1"/>
    </xf>
    <xf numFmtId="0" fontId="5" fillId="0" borderId="0" xfId="0" applyFont="1"/>
    <xf numFmtId="0" fontId="6" fillId="0" borderId="0" xfId="0" applyFont="1"/>
    <xf numFmtId="0" fontId="7" fillId="0" borderId="0" xfId="0" applyFont="1"/>
    <xf numFmtId="3" fontId="6" fillId="0" borderId="0" xfId="0" applyNumberFormat="1" applyFont="1"/>
    <xf numFmtId="164" fontId="0" fillId="0" borderId="0" xfId="0" applyNumberFormat="1"/>
    <xf numFmtId="3" fontId="7" fillId="0" borderId="0" xfId="0" applyNumberFormat="1" applyFont="1"/>
    <xf numFmtId="0" fontId="8" fillId="0" borderId="0" xfId="0" applyFont="1"/>
    <xf numFmtId="3" fontId="9" fillId="0" borderId="0" xfId="0" applyNumberFormat="1" applyFont="1"/>
    <xf numFmtId="164" fontId="2" fillId="0" borderId="0" xfId="0" applyNumberFormat="1" applyFont="1"/>
    <xf numFmtId="165" fontId="2" fillId="0" borderId="0" xfId="0" applyNumberFormat="1" applyFont="1"/>
    <xf numFmtId="165" fontId="0" fillId="0" borderId="0" xfId="0" applyNumberFormat="1"/>
    <xf numFmtId="0" fontId="10" fillId="0" borderId="0" xfId="0" applyFont="1"/>
    <xf numFmtId="3" fontId="10" fillId="0" borderId="0" xfId="0" applyNumberFormat="1" applyFont="1"/>
    <xf numFmtId="164" fontId="10" fillId="0" borderId="0" xfId="0" applyNumberFormat="1" applyFont="1"/>
    <xf numFmtId="3" fontId="1" fillId="0" borderId="0" xfId="0" applyNumberFormat="1" applyFont="1"/>
    <xf numFmtId="165" fontId="1" fillId="0" borderId="0" xfId="0" applyNumberFormat="1" applyFont="1"/>
    <xf numFmtId="164" fontId="1" fillId="0" borderId="0" xfId="0" applyNumberFormat="1" applyFont="1"/>
    <xf numFmtId="3" fontId="3" fillId="0" borderId="0" xfId="0" applyNumberFormat="1" applyFont="1"/>
    <xf numFmtId="164" fontId="4" fillId="0" borderId="0" xfId="0" applyNumberFormat="1" applyFont="1"/>
    <xf numFmtId="0" fontId="11" fillId="0" borderId="0" xfId="0" applyFont="1"/>
    <xf numFmtId="0" fontId="12" fillId="0" borderId="0" xfId="0" applyFont="1"/>
    <xf numFmtId="0" fontId="13" fillId="0" borderId="0" xfId="0" applyFont="1"/>
    <xf numFmtId="3" fontId="13" fillId="0" borderId="0" xfId="0" applyNumberFormat="1" applyFont="1"/>
    <xf numFmtId="14" fontId="13" fillId="0" borderId="0" xfId="0" applyNumberFormat="1" applyFont="1"/>
    <xf numFmtId="1" fontId="13" fillId="0" borderId="0" xfId="0" applyNumberFormat="1" applyFont="1"/>
    <xf numFmtId="0" fontId="14" fillId="0" borderId="0" xfId="0" applyFont="1"/>
    <xf numFmtId="3" fontId="14" fillId="0" borderId="0" xfId="0" applyNumberFormat="1" applyFont="1"/>
    <xf numFmtId="0" fontId="15" fillId="0" borderId="0" xfId="0" applyFont="1"/>
    <xf numFmtId="3" fontId="16" fillId="0" borderId="0" xfId="0" applyNumberFormat="1" applyFont="1"/>
    <xf numFmtId="0" fontId="16" fillId="0" borderId="0" xfId="0" applyFont="1"/>
    <xf numFmtId="3" fontId="19"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dLbls>
          <c:dLblPos val="inEnd"/>
          <c:showLegendKey val="0"/>
          <c:showVal val="0"/>
          <c:showCatName val="0"/>
          <c:showSerName val="0"/>
          <c:showPercent val="1"/>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ln w="6350">
                <a:solidFill>
                  <a:schemeClr val="tx1"/>
                </a:solidFill>
              </a:ln>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n w="6350">
            <a:solidFill>
              <a:schemeClr val="tx1"/>
            </a:solidFill>
          </a:ln>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D171-C34A-9DDF-810FD431235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D171-C34A-9DDF-810FD431235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5-D171-C34A-9DDF-810FD431235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extLst>
              <c:ext xmlns:c16="http://schemas.microsoft.com/office/drawing/2014/chart" uri="{C3380CC4-5D6E-409C-BE32-E72D297353CC}">
                <c16:uniqueId val="{00000007-D171-C34A-9DDF-810FD431235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c:ext xmlns:c16="http://schemas.microsoft.com/office/drawing/2014/chart" uri="{C3380CC4-5D6E-409C-BE32-E72D297353CC}">
                <c16:uniqueId val="{00000009-D171-C34A-9DDF-810FD431235C}"/>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extLst>
              <c:ext xmlns:c16="http://schemas.microsoft.com/office/drawing/2014/chart" uri="{C3380CC4-5D6E-409C-BE32-E72D297353CC}">
                <c16:uniqueId val="{00000002-2D82-D940-B52B-D05C7AEFED4A}"/>
              </c:ext>
            </c:extLst>
          </c:dPt>
          <c:dLbls>
            <c:dLbl>
              <c:idx val="5"/>
              <c:layout>
                <c:manualLayout>
                  <c:x val="2.9152340332458442E-2"/>
                  <c:y val="-2.0388597258676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2D82-D940-B52B-D05C7AEFED4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'ORG TYPE'!$S$28:$S$33</c:f>
              <c:strCache>
                <c:ptCount val="6"/>
                <c:pt idx="0">
                  <c:v>University</c:v>
                </c:pt>
                <c:pt idx="1">
                  <c:v>NGO</c:v>
                </c:pt>
                <c:pt idx="2">
                  <c:v>Governmental</c:v>
                </c:pt>
                <c:pt idx="3">
                  <c:v>Private-for-profit</c:v>
                </c:pt>
                <c:pt idx="4">
                  <c:v>IGO</c:v>
                </c:pt>
                <c:pt idx="5">
                  <c:v>GHP</c:v>
                </c:pt>
              </c:strCache>
            </c:strRef>
          </c:cat>
          <c:val>
            <c:numRef>
              <c:f>'ORG TYPE'!$T$28:$T$33</c:f>
              <c:numCache>
                <c:formatCode>General</c:formatCode>
                <c:ptCount val="6"/>
                <c:pt idx="0">
                  <c:v>56.6</c:v>
                </c:pt>
                <c:pt idx="1">
                  <c:v>33.6</c:v>
                </c:pt>
                <c:pt idx="2">
                  <c:v>4.5</c:v>
                </c:pt>
                <c:pt idx="3">
                  <c:v>3.2</c:v>
                </c:pt>
                <c:pt idx="4">
                  <c:v>1.6</c:v>
                </c:pt>
                <c:pt idx="5">
                  <c:v>0.6</c:v>
                </c:pt>
              </c:numCache>
            </c:numRef>
          </c:val>
          <c:extLst>
            <c:ext xmlns:c16="http://schemas.microsoft.com/office/drawing/2014/chart" uri="{C3380CC4-5D6E-409C-BE32-E72D297353CC}">
              <c16:uniqueId val="{00000000-2D82-D940-B52B-D05C7AEFED4A}"/>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8989773468725313"/>
          <c:y val="0.28577606511275372"/>
          <c:w val="0.2336141267820315"/>
          <c:h val="0.458547784383220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BD54-D846-ABDD-93B5F4772D06}"/>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BD54-D846-ABDD-93B5F4772D06}"/>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5-BD54-D846-ABDD-93B5F4772D06}"/>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extLst>
              <c:ext xmlns:c16="http://schemas.microsoft.com/office/drawing/2014/chart" uri="{C3380CC4-5D6E-409C-BE32-E72D297353CC}">
                <c16:uniqueId val="{00000007-BD54-D846-ABDD-93B5F4772D06}"/>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c:ext xmlns:c16="http://schemas.microsoft.com/office/drawing/2014/chart" uri="{C3380CC4-5D6E-409C-BE32-E72D297353CC}">
                <c16:uniqueId val="{00000009-BD54-D846-ABDD-93B5F4772D06}"/>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extLst>
              <c:ext xmlns:c16="http://schemas.microsoft.com/office/drawing/2014/chart" uri="{C3380CC4-5D6E-409C-BE32-E72D297353CC}">
                <c16:uniqueId val="{0000000B-BD54-D846-ABDD-93B5F4772D06}"/>
              </c:ext>
            </c:extLst>
          </c:dPt>
          <c:dLbls>
            <c:dLbl>
              <c:idx val="0"/>
              <c:tx>
                <c:rich>
                  <a:bodyPr rot="0" spcFirstLastPara="1" vertOverflow="ellipsis" vert="horz" wrap="square" lIns="38100" tIns="19050" rIns="38100" bIns="19050" anchor="ctr" anchorCtr="1">
                    <a:spAutoFit/>
                  </a:bodyPr>
                  <a:lstStyle/>
                  <a:p>
                    <a:pPr>
                      <a:defRPr sz="1400" b="0" i="0" u="none" strike="noStrike" kern="1200" baseline="0">
                        <a:ln>
                          <a:noFill/>
                        </a:ln>
                        <a:solidFill>
                          <a:schemeClr val="bg1"/>
                        </a:solidFill>
                        <a:latin typeface="+mn-lt"/>
                        <a:ea typeface="+mn-ea"/>
                        <a:cs typeface="+mn-cs"/>
                      </a:defRPr>
                    </a:pPr>
                    <a:r>
                      <a:rPr lang="en-US">
                        <a:solidFill>
                          <a:schemeClr val="bg1"/>
                        </a:solidFill>
                      </a:rPr>
                      <a:t>56.6%</a:t>
                    </a:r>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ln>
                        <a:noFill/>
                      </a:ln>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1-BD54-D846-ABDD-93B5F4772D06}"/>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ln>
                        <a:noFill/>
                      </a:ln>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BD54-D846-ABDD-93B5F4772D06}"/>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ln>
                        <a:noFill/>
                      </a:ln>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5-BD54-D846-ABDD-93B5F4772D06}"/>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ln>
                      <a:noFill/>
                    </a:ln>
                    <a:solidFill>
                      <a:schemeClr val="tx1"/>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'ORG TYPE'!$S$28:$S$33</c:f>
              <c:strCache>
                <c:ptCount val="6"/>
                <c:pt idx="0">
                  <c:v>University</c:v>
                </c:pt>
                <c:pt idx="1">
                  <c:v>NGO</c:v>
                </c:pt>
                <c:pt idx="2">
                  <c:v>Governmental</c:v>
                </c:pt>
                <c:pt idx="3">
                  <c:v>Private-for-profit</c:v>
                </c:pt>
                <c:pt idx="4">
                  <c:v>IGO</c:v>
                </c:pt>
                <c:pt idx="5">
                  <c:v>GHP</c:v>
                </c:pt>
              </c:strCache>
            </c:strRef>
          </c:cat>
          <c:val>
            <c:numRef>
              <c:f>'ORG TYPE'!$T$28:$T$33</c:f>
              <c:numCache>
                <c:formatCode>General</c:formatCode>
                <c:ptCount val="6"/>
                <c:pt idx="0">
                  <c:v>56.6</c:v>
                </c:pt>
                <c:pt idx="1">
                  <c:v>33.6</c:v>
                </c:pt>
                <c:pt idx="2">
                  <c:v>4.5</c:v>
                </c:pt>
                <c:pt idx="3">
                  <c:v>3.2</c:v>
                </c:pt>
                <c:pt idx="4">
                  <c:v>1.6</c:v>
                </c:pt>
                <c:pt idx="5">
                  <c:v>0.6</c:v>
                </c:pt>
              </c:numCache>
            </c:numRef>
          </c:val>
          <c:extLst>
            <c:ext xmlns:c16="http://schemas.microsoft.com/office/drawing/2014/chart" uri="{C3380CC4-5D6E-409C-BE32-E72D297353CC}">
              <c16:uniqueId val="{00000000-A33B-EF41-81F0-8EF63E71C674}"/>
            </c:ext>
          </c:extLst>
        </c:ser>
        <c:dLbls>
          <c:dLblPos val="bestFit"/>
          <c:showLegendKey val="0"/>
          <c:showVal val="0"/>
          <c:showCatName val="0"/>
          <c:showSerName val="0"/>
          <c:showPercent val="1"/>
          <c:showBubbleSize val="0"/>
          <c:showLeaderLines val="1"/>
        </c:dLbls>
        <c:firstSliceAng val="0"/>
      </c:pieChart>
      <c:spPr>
        <a:noFill/>
        <a:ln>
          <a:noFill/>
        </a:ln>
        <a:effectLst/>
      </c:spPr>
    </c:plotArea>
    <c:legend>
      <c:legendPos val="r"/>
      <c:legendEntry>
        <c:idx val="0"/>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Entry>
      <c:legendEntry>
        <c:idx val="1"/>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Entry>
      <c:legendEntry>
        <c:idx val="2"/>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Entry>
      <c:legendEntry>
        <c:idx val="3"/>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Entry>
      <c:legendEntry>
        <c:idx val="4"/>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Entry>
      <c:legendEntry>
        <c:idx val="5"/>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en-US"/>
          </a:p>
        </c:txPr>
      </c:legendEntry>
      <c:layout>
        <c:manualLayout>
          <c:xMode val="edge"/>
          <c:yMode val="edge"/>
          <c:x val="0.67260184451375393"/>
          <c:y val="0.120978496109039"/>
          <c:w val="0.31522283081092134"/>
          <c:h val="0.667399732928120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6D1-7B4D-8A55-FE45256FEE13}"/>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6D1-7B4D-8A55-FE45256FEE13}"/>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86D1-7B4D-8A55-FE45256FEE13}"/>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86D1-7B4D-8A55-FE45256FEE13}"/>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86D1-7B4D-8A55-FE45256FEE13}"/>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86D1-7B4D-8A55-FE45256FEE13}"/>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'ORG TYPE'!$R$6:$R$11</c:f>
              <c:strCache>
                <c:ptCount val="6"/>
                <c:pt idx="0">
                  <c:v>NGO</c:v>
                </c:pt>
                <c:pt idx="1">
                  <c:v>GHP</c:v>
                </c:pt>
                <c:pt idx="2">
                  <c:v>IGO</c:v>
                </c:pt>
                <c:pt idx="3">
                  <c:v>University</c:v>
                </c:pt>
                <c:pt idx="4">
                  <c:v>Governmental</c:v>
                </c:pt>
                <c:pt idx="5">
                  <c:v>Private-for-profit</c:v>
                </c:pt>
              </c:strCache>
            </c:strRef>
          </c:cat>
          <c:val>
            <c:numRef>
              <c:f>'ORG TYPE'!$S$6:$S$11</c:f>
              <c:numCache>
                <c:formatCode>0.0</c:formatCode>
                <c:ptCount val="6"/>
                <c:pt idx="0">
                  <c:v>50.2</c:v>
                </c:pt>
                <c:pt idx="1">
                  <c:v>16.3</c:v>
                </c:pt>
                <c:pt idx="2">
                  <c:v>15.8</c:v>
                </c:pt>
                <c:pt idx="3">
                  <c:v>9.4</c:v>
                </c:pt>
                <c:pt idx="4">
                  <c:v>5.3</c:v>
                </c:pt>
                <c:pt idx="5">
                  <c:v>3</c:v>
                </c:pt>
              </c:numCache>
            </c:numRef>
          </c:val>
          <c:extLst>
            <c:ext xmlns:c16="http://schemas.microsoft.com/office/drawing/2014/chart" uri="{C3380CC4-5D6E-409C-BE32-E72D297353CC}">
              <c16:uniqueId val="{00000000-EFF6-2F45-82E7-CF53F09BC5C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Entry>
      <c:legendEntry>
        <c:idx val="4"/>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Entry>
      <c:legendEntry>
        <c:idx val="5"/>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21</xdr:col>
      <xdr:colOff>526143</xdr:colOff>
      <xdr:row>36</xdr:row>
      <xdr:rowOff>90714</xdr:rowOff>
    </xdr:from>
    <xdr:to>
      <xdr:col>28</xdr:col>
      <xdr:colOff>54429</xdr:colOff>
      <xdr:row>53</xdr:row>
      <xdr:rowOff>178708</xdr:rowOff>
    </xdr:to>
    <xdr:graphicFrame macro="">
      <xdr:nvGraphicFramePr>
        <xdr:cNvPr id="4" name="Chart 3">
          <a:extLst>
            <a:ext uri="{FF2B5EF4-FFF2-40B4-BE49-F238E27FC236}">
              <a16:creationId xmlns:a16="http://schemas.microsoft.com/office/drawing/2014/main" id="{1EE785AB-BA5C-8045-9326-0BC735DC56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66</xdr:col>
      <xdr:colOff>687280</xdr:colOff>
      <xdr:row>29</xdr:row>
      <xdr:rowOff>22058</xdr:rowOff>
    </xdr:from>
    <xdr:to>
      <xdr:col>72</xdr:col>
      <xdr:colOff>306281</xdr:colOff>
      <xdr:row>42</xdr:row>
      <xdr:rowOff>176558</xdr:rowOff>
    </xdr:to>
    <xdr:graphicFrame macro="">
      <xdr:nvGraphicFramePr>
        <xdr:cNvPr id="10" name="Chart 9">
          <a:extLst>
            <a:ext uri="{FF2B5EF4-FFF2-40B4-BE49-F238E27FC236}">
              <a16:creationId xmlns:a16="http://schemas.microsoft.com/office/drawing/2014/main" id="{EC559EF5-9BFB-2A41-A036-134EFB143B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233680</xdr:colOff>
      <xdr:row>27</xdr:row>
      <xdr:rowOff>101600</xdr:rowOff>
    </xdr:from>
    <xdr:to>
      <xdr:col>29</xdr:col>
      <xdr:colOff>731520</xdr:colOff>
      <xdr:row>48</xdr:row>
      <xdr:rowOff>177800</xdr:rowOff>
    </xdr:to>
    <xdr:graphicFrame macro="">
      <xdr:nvGraphicFramePr>
        <xdr:cNvPr id="12" name="Chart 11">
          <a:extLst>
            <a:ext uri="{FF2B5EF4-FFF2-40B4-BE49-F238E27FC236}">
              <a16:creationId xmlns:a16="http://schemas.microsoft.com/office/drawing/2014/main" id="{CBBFF14F-2F00-A147-BFD9-28D558B78C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314960</xdr:colOff>
      <xdr:row>1</xdr:row>
      <xdr:rowOff>60960</xdr:rowOff>
    </xdr:from>
    <xdr:to>
      <xdr:col>21</xdr:col>
      <xdr:colOff>264160</xdr:colOff>
      <xdr:row>20</xdr:row>
      <xdr:rowOff>0</xdr:rowOff>
    </xdr:to>
    <xdr:graphicFrame macro="">
      <xdr:nvGraphicFramePr>
        <xdr:cNvPr id="3" name="Chart 2">
          <a:extLst>
            <a:ext uri="{FF2B5EF4-FFF2-40B4-BE49-F238E27FC236}">
              <a16:creationId xmlns:a16="http://schemas.microsoft.com/office/drawing/2014/main" id="{74C85D23-5333-B147-A7DF-AC55608760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58FD-4E04-EB4A-93CB-D51C51978904}">
  <dimension ref="A1:P180"/>
  <sheetViews>
    <sheetView workbookViewId="0">
      <selection activeCell="P119" sqref="P119"/>
    </sheetView>
  </sheetViews>
  <sheetFormatPr baseColWidth="10" defaultRowHeight="16" x14ac:dyDescent="0.2"/>
  <cols>
    <col min="1" max="1" width="54.83203125" customWidth="1"/>
    <col min="2" max="2" width="13.1640625" customWidth="1"/>
    <col min="3" max="3" width="19.1640625" style="5" customWidth="1"/>
    <col min="4" max="4" width="19.5" customWidth="1"/>
    <col min="5" max="5" width="17.6640625" customWidth="1"/>
    <col min="6" max="6" width="10.83203125" style="7"/>
    <col min="7" max="7" width="251.1640625" customWidth="1"/>
    <col min="8" max="8" width="41.1640625" customWidth="1"/>
    <col min="9" max="9" width="10" customWidth="1"/>
    <col min="10" max="10" width="5.6640625" customWidth="1"/>
    <col min="14" max="14" width="10.83203125" style="8"/>
  </cols>
  <sheetData>
    <row r="1" spans="1:16" s="1" customFormat="1" ht="17" customHeight="1" x14ac:dyDescent="0.2">
      <c r="A1" s="1" t="s">
        <v>0</v>
      </c>
      <c r="B1" s="1" t="s">
        <v>404</v>
      </c>
      <c r="C1" s="2" t="s">
        <v>838</v>
      </c>
      <c r="D1" s="1" t="s">
        <v>2</v>
      </c>
      <c r="E1" s="1" t="s">
        <v>3</v>
      </c>
      <c r="F1" s="3" t="s">
        <v>4</v>
      </c>
      <c r="G1" s="1" t="s">
        <v>5</v>
      </c>
      <c r="H1" s="1" t="s">
        <v>6</v>
      </c>
      <c r="I1" s="1" t="s">
        <v>451</v>
      </c>
      <c r="J1" s="1" t="s">
        <v>7</v>
      </c>
      <c r="K1" s="1" t="s">
        <v>8</v>
      </c>
      <c r="L1" s="1" t="s">
        <v>9</v>
      </c>
      <c r="M1" s="1" t="s">
        <v>10</v>
      </c>
      <c r="N1" s="4" t="s">
        <v>460</v>
      </c>
      <c r="O1" s="1" t="s">
        <v>11</v>
      </c>
    </row>
    <row r="2" spans="1:16" s="11" customFormat="1" ht="16" customHeight="1" x14ac:dyDescent="0.2">
      <c r="A2" t="s">
        <v>538</v>
      </c>
      <c r="B2">
        <v>2020</v>
      </c>
      <c r="C2" s="5">
        <v>200000</v>
      </c>
      <c r="D2" s="6">
        <v>43922</v>
      </c>
      <c r="E2" s="6">
        <v>44166</v>
      </c>
      <c r="F2" s="7">
        <f t="shared" ref="F2:F33" si="0">DATEDIF(D2,E2,"M")</f>
        <v>8</v>
      </c>
      <c r="G2" t="s">
        <v>74</v>
      </c>
      <c r="H2" t="s">
        <v>17</v>
      </c>
      <c r="I2">
        <v>4</v>
      </c>
      <c r="J2">
        <v>1</v>
      </c>
      <c r="K2" t="s">
        <v>14</v>
      </c>
      <c r="L2">
        <v>51</v>
      </c>
      <c r="M2">
        <v>2</v>
      </c>
      <c r="N2" s="8">
        <v>9</v>
      </c>
      <c r="O2" t="s">
        <v>75</v>
      </c>
      <c r="P2"/>
    </row>
    <row r="3" spans="1:16" ht="16" customHeight="1" x14ac:dyDescent="0.2">
      <c r="A3" t="s">
        <v>431</v>
      </c>
      <c r="B3">
        <v>2020</v>
      </c>
      <c r="C3" s="5">
        <v>12000000</v>
      </c>
      <c r="D3" s="6">
        <v>44166</v>
      </c>
      <c r="E3" s="6">
        <v>44895</v>
      </c>
      <c r="F3" s="7">
        <f t="shared" si="0"/>
        <v>23</v>
      </c>
      <c r="G3" t="s">
        <v>347</v>
      </c>
      <c r="H3" t="s">
        <v>33</v>
      </c>
      <c r="I3">
        <v>2</v>
      </c>
      <c r="J3">
        <v>1</v>
      </c>
      <c r="K3" t="s">
        <v>14</v>
      </c>
      <c r="L3">
        <v>51</v>
      </c>
      <c r="M3">
        <v>6</v>
      </c>
      <c r="N3" s="8">
        <v>4</v>
      </c>
      <c r="O3" t="s">
        <v>348</v>
      </c>
    </row>
    <row r="4" spans="1:16" ht="16" customHeight="1" x14ac:dyDescent="0.2">
      <c r="A4" t="s">
        <v>482</v>
      </c>
      <c r="B4">
        <v>2018</v>
      </c>
      <c r="C4" s="5">
        <v>950000</v>
      </c>
      <c r="D4" s="6">
        <v>43435</v>
      </c>
      <c r="E4" s="6">
        <v>44561</v>
      </c>
      <c r="F4" s="7">
        <f t="shared" si="0"/>
        <v>36</v>
      </c>
      <c r="G4" t="s">
        <v>25</v>
      </c>
      <c r="H4" t="s">
        <v>26</v>
      </c>
      <c r="K4" t="s">
        <v>14</v>
      </c>
      <c r="L4">
        <v>4</v>
      </c>
      <c r="M4">
        <v>1</v>
      </c>
      <c r="N4" s="8">
        <v>10</v>
      </c>
      <c r="O4" t="s">
        <v>27</v>
      </c>
    </row>
    <row r="5" spans="1:16" s="11" customFormat="1" ht="16" customHeight="1" x14ac:dyDescent="0.2">
      <c r="A5" t="s">
        <v>566</v>
      </c>
      <c r="B5">
        <v>2020</v>
      </c>
      <c r="C5" s="5">
        <v>300000</v>
      </c>
      <c r="D5" s="6">
        <v>44166</v>
      </c>
      <c r="E5" s="6">
        <v>44561</v>
      </c>
      <c r="F5" s="7">
        <f t="shared" si="0"/>
        <v>12</v>
      </c>
      <c r="G5" t="s">
        <v>76</v>
      </c>
      <c r="H5" t="s">
        <v>39</v>
      </c>
      <c r="I5"/>
      <c r="J5"/>
      <c r="K5" t="s">
        <v>14</v>
      </c>
      <c r="L5">
        <v>53</v>
      </c>
      <c r="M5">
        <v>2</v>
      </c>
      <c r="N5" s="8">
        <v>9</v>
      </c>
      <c r="O5" t="s">
        <v>77</v>
      </c>
    </row>
    <row r="6" spans="1:16" ht="16" customHeight="1" x14ac:dyDescent="0.2">
      <c r="A6" t="s">
        <v>553</v>
      </c>
      <c r="B6">
        <v>2020</v>
      </c>
      <c r="C6" s="5">
        <v>500000</v>
      </c>
      <c r="D6" s="6">
        <v>44044</v>
      </c>
      <c r="E6" s="6">
        <v>44227</v>
      </c>
      <c r="F6" s="7">
        <f t="shared" si="0"/>
        <v>5</v>
      </c>
      <c r="G6" t="s">
        <v>78</v>
      </c>
      <c r="H6" t="s">
        <v>79</v>
      </c>
      <c r="K6" t="s">
        <v>14</v>
      </c>
      <c r="L6">
        <v>53</v>
      </c>
      <c r="M6">
        <v>2</v>
      </c>
      <c r="N6" s="8">
        <v>9</v>
      </c>
      <c r="O6" t="s">
        <v>80</v>
      </c>
    </row>
    <row r="7" spans="1:16" s="11" customFormat="1" ht="16" customHeight="1" x14ac:dyDescent="0.2">
      <c r="A7" t="s">
        <v>526</v>
      </c>
      <c r="B7">
        <v>2020</v>
      </c>
      <c r="C7" s="5">
        <v>1024780</v>
      </c>
      <c r="D7" s="6">
        <v>43952</v>
      </c>
      <c r="E7" s="6">
        <v>44043</v>
      </c>
      <c r="F7" s="7">
        <f t="shared" si="0"/>
        <v>2</v>
      </c>
      <c r="G7" t="s">
        <v>81</v>
      </c>
      <c r="H7" t="s">
        <v>13</v>
      </c>
      <c r="I7">
        <v>5</v>
      </c>
      <c r="J7">
        <v>1</v>
      </c>
      <c r="K7" t="s">
        <v>14</v>
      </c>
      <c r="L7">
        <v>51</v>
      </c>
      <c r="M7">
        <v>2</v>
      </c>
      <c r="N7" s="8">
        <v>9</v>
      </c>
      <c r="O7" t="s">
        <v>82</v>
      </c>
    </row>
    <row r="8" spans="1:16" s="11" customFormat="1" ht="16" customHeight="1" x14ac:dyDescent="0.2">
      <c r="A8" t="s">
        <v>488</v>
      </c>
      <c r="B8">
        <v>2020</v>
      </c>
      <c r="C8" s="5">
        <v>1078772</v>
      </c>
      <c r="D8" s="6">
        <v>44013</v>
      </c>
      <c r="E8" s="6">
        <v>44712</v>
      </c>
      <c r="F8" s="7">
        <f t="shared" si="0"/>
        <v>22</v>
      </c>
      <c r="G8" t="s">
        <v>83</v>
      </c>
      <c r="H8" t="s">
        <v>33</v>
      </c>
      <c r="I8">
        <v>6</v>
      </c>
      <c r="J8">
        <v>1</v>
      </c>
      <c r="K8" t="s">
        <v>14</v>
      </c>
      <c r="L8">
        <v>6</v>
      </c>
      <c r="M8">
        <v>2</v>
      </c>
      <c r="N8" s="8">
        <v>9</v>
      </c>
      <c r="O8" t="s">
        <v>84</v>
      </c>
      <c r="P8"/>
    </row>
    <row r="9" spans="1:16" ht="16" customHeight="1" x14ac:dyDescent="0.2">
      <c r="A9" t="s">
        <v>554</v>
      </c>
      <c r="B9">
        <v>2018</v>
      </c>
      <c r="C9" s="5">
        <v>500000</v>
      </c>
      <c r="D9" s="6">
        <v>43374</v>
      </c>
      <c r="E9" s="6">
        <v>44927</v>
      </c>
      <c r="F9" s="7">
        <f t="shared" si="0"/>
        <v>51</v>
      </c>
      <c r="G9" s="12" t="s">
        <v>28</v>
      </c>
      <c r="H9" t="s">
        <v>17</v>
      </c>
      <c r="K9" t="s">
        <v>14</v>
      </c>
      <c r="L9" s="8">
        <v>53</v>
      </c>
      <c r="M9" s="8">
        <v>2</v>
      </c>
      <c r="N9" s="8">
        <v>9</v>
      </c>
      <c r="O9" t="s">
        <v>29</v>
      </c>
    </row>
    <row r="10" spans="1:16" s="11" customFormat="1" ht="16" customHeight="1" x14ac:dyDescent="0.2">
      <c r="A10" t="s">
        <v>599</v>
      </c>
      <c r="B10">
        <v>2018</v>
      </c>
      <c r="C10" s="5">
        <v>150000</v>
      </c>
      <c r="D10" s="6">
        <v>43160</v>
      </c>
      <c r="E10" s="6">
        <v>43524</v>
      </c>
      <c r="F10" s="7">
        <f t="shared" si="0"/>
        <v>11</v>
      </c>
      <c r="G10" t="s">
        <v>30</v>
      </c>
      <c r="H10" t="s">
        <v>26</v>
      </c>
      <c r="I10"/>
      <c r="J10"/>
      <c r="K10" t="s">
        <v>14</v>
      </c>
      <c r="L10" s="8">
        <v>55</v>
      </c>
      <c r="M10" s="8">
        <v>2</v>
      </c>
      <c r="N10" s="8">
        <v>9</v>
      </c>
      <c r="O10" t="s">
        <v>31</v>
      </c>
    </row>
    <row r="11" spans="1:16" s="11" customFormat="1" ht="16" customHeight="1" x14ac:dyDescent="0.2">
      <c r="A11" t="s">
        <v>601</v>
      </c>
      <c r="B11">
        <v>2018</v>
      </c>
      <c r="C11" s="5">
        <v>50000</v>
      </c>
      <c r="D11" s="6">
        <v>43282</v>
      </c>
      <c r="E11" s="6">
        <v>43465</v>
      </c>
      <c r="F11" s="7">
        <f t="shared" si="0"/>
        <v>5</v>
      </c>
      <c r="G11" t="s">
        <v>85</v>
      </c>
      <c r="H11" t="s">
        <v>33</v>
      </c>
      <c r="I11"/>
      <c r="J11"/>
      <c r="K11" t="s">
        <v>14</v>
      </c>
      <c r="L11">
        <v>55</v>
      </c>
      <c r="M11">
        <v>2</v>
      </c>
      <c r="N11" s="8">
        <v>9</v>
      </c>
      <c r="O11" t="s">
        <v>86</v>
      </c>
    </row>
    <row r="12" spans="1:16" ht="16" customHeight="1" x14ac:dyDescent="0.2">
      <c r="A12" t="s">
        <v>543</v>
      </c>
      <c r="B12">
        <v>2020</v>
      </c>
      <c r="C12" s="5">
        <v>3000000</v>
      </c>
      <c r="D12" s="6">
        <v>43983</v>
      </c>
      <c r="E12" s="6">
        <v>44469</v>
      </c>
      <c r="F12" s="7">
        <f t="shared" si="0"/>
        <v>15</v>
      </c>
      <c r="G12" t="s">
        <v>88</v>
      </c>
      <c r="H12" t="s">
        <v>89</v>
      </c>
      <c r="I12">
        <v>6</v>
      </c>
      <c r="J12">
        <v>1</v>
      </c>
      <c r="K12" t="s">
        <v>14</v>
      </c>
      <c r="L12">
        <v>53</v>
      </c>
      <c r="M12">
        <v>2</v>
      </c>
      <c r="N12" s="8">
        <v>9</v>
      </c>
      <c r="O12" t="s">
        <v>90</v>
      </c>
    </row>
    <row r="13" spans="1:16" s="11" customFormat="1" ht="16" customHeight="1" x14ac:dyDescent="0.2">
      <c r="A13" t="s">
        <v>602</v>
      </c>
      <c r="B13">
        <v>2020</v>
      </c>
      <c r="C13" s="5">
        <v>1500000</v>
      </c>
      <c r="D13" s="6">
        <v>44166</v>
      </c>
      <c r="E13" s="6">
        <v>44804</v>
      </c>
      <c r="F13" s="7">
        <f t="shared" si="0"/>
        <v>20</v>
      </c>
      <c r="G13" t="s">
        <v>91</v>
      </c>
      <c r="H13" t="s">
        <v>33</v>
      </c>
      <c r="I13"/>
      <c r="J13"/>
      <c r="K13" t="s">
        <v>14</v>
      </c>
      <c r="L13">
        <v>56</v>
      </c>
      <c r="M13">
        <v>2</v>
      </c>
      <c r="N13" s="8">
        <v>9</v>
      </c>
      <c r="O13" t="s">
        <v>92</v>
      </c>
      <c r="P13"/>
    </row>
    <row r="14" spans="1:16" s="11" customFormat="1" ht="16" customHeight="1" x14ac:dyDescent="0.2">
      <c r="A14" t="s">
        <v>484</v>
      </c>
      <c r="B14">
        <v>2019</v>
      </c>
      <c r="C14" s="5">
        <v>2500000</v>
      </c>
      <c r="D14" s="6">
        <v>43770</v>
      </c>
      <c r="E14" s="6">
        <v>45596</v>
      </c>
      <c r="F14" s="7">
        <f t="shared" si="0"/>
        <v>59</v>
      </c>
      <c r="G14" t="s">
        <v>93</v>
      </c>
      <c r="H14" t="s">
        <v>33</v>
      </c>
      <c r="I14"/>
      <c r="J14"/>
      <c r="K14" t="s">
        <v>14</v>
      </c>
      <c r="L14">
        <v>6</v>
      </c>
      <c r="M14">
        <v>2</v>
      </c>
      <c r="N14" s="8">
        <v>9</v>
      </c>
      <c r="O14" t="s">
        <v>94</v>
      </c>
    </row>
    <row r="15" spans="1:16" s="11" customFormat="1" ht="16" customHeight="1" x14ac:dyDescent="0.2">
      <c r="A15" t="s">
        <v>484</v>
      </c>
      <c r="B15">
        <v>2020</v>
      </c>
      <c r="C15" s="5">
        <v>1500000</v>
      </c>
      <c r="D15" s="6">
        <v>44105</v>
      </c>
      <c r="E15" s="6">
        <v>44834</v>
      </c>
      <c r="F15" s="7">
        <f t="shared" si="0"/>
        <v>23</v>
      </c>
      <c r="G15" t="s">
        <v>95</v>
      </c>
      <c r="H15" t="s">
        <v>89</v>
      </c>
      <c r="I15">
        <v>6</v>
      </c>
      <c r="J15">
        <v>1</v>
      </c>
      <c r="K15" t="s">
        <v>14</v>
      </c>
      <c r="L15">
        <v>6</v>
      </c>
      <c r="M15">
        <v>2</v>
      </c>
      <c r="N15" s="8">
        <v>9</v>
      </c>
      <c r="O15" t="s">
        <v>94</v>
      </c>
    </row>
    <row r="16" spans="1:16" s="11" customFormat="1" ht="16" customHeight="1" x14ac:dyDescent="0.2">
      <c r="A16" t="s">
        <v>583</v>
      </c>
      <c r="B16">
        <v>2020</v>
      </c>
      <c r="C16" s="5">
        <v>50000</v>
      </c>
      <c r="D16" s="6">
        <v>44166</v>
      </c>
      <c r="E16" s="6">
        <v>44347</v>
      </c>
      <c r="F16" s="7">
        <f t="shared" si="0"/>
        <v>5</v>
      </c>
      <c r="G16" t="s">
        <v>96</v>
      </c>
      <c r="H16" t="s">
        <v>39</v>
      </c>
      <c r="I16"/>
      <c r="J16"/>
      <c r="K16" t="s">
        <v>14</v>
      </c>
      <c r="L16">
        <v>53</v>
      </c>
      <c r="M16">
        <v>2</v>
      </c>
      <c r="N16" s="8">
        <v>9</v>
      </c>
      <c r="O16" t="s">
        <v>97</v>
      </c>
    </row>
    <row r="17" spans="1:16" s="11" customFormat="1" ht="16" customHeight="1" x14ac:dyDescent="0.2">
      <c r="A17" t="s">
        <v>375</v>
      </c>
      <c r="B17">
        <v>2019</v>
      </c>
      <c r="C17" s="5">
        <v>275000</v>
      </c>
      <c r="D17" s="6">
        <v>43466</v>
      </c>
      <c r="E17" s="6">
        <v>43738</v>
      </c>
      <c r="F17" s="7">
        <f t="shared" si="0"/>
        <v>8</v>
      </c>
      <c r="G17" t="s">
        <v>98</v>
      </c>
      <c r="H17" t="s">
        <v>99</v>
      </c>
      <c r="I17"/>
      <c r="J17"/>
      <c r="K17" t="s">
        <v>14</v>
      </c>
      <c r="L17">
        <v>53</v>
      </c>
      <c r="M17">
        <v>2</v>
      </c>
      <c r="N17" s="8">
        <v>9</v>
      </c>
      <c r="O17" t="s">
        <v>100</v>
      </c>
    </row>
    <row r="18" spans="1:16" ht="16" customHeight="1" x14ac:dyDescent="0.2">
      <c r="A18" t="s">
        <v>544</v>
      </c>
      <c r="B18">
        <v>2020</v>
      </c>
      <c r="C18" s="5">
        <v>2500000</v>
      </c>
      <c r="D18" s="6">
        <v>43891</v>
      </c>
      <c r="E18" s="6">
        <v>44742</v>
      </c>
      <c r="F18" s="7">
        <f t="shared" si="0"/>
        <v>27</v>
      </c>
      <c r="G18" t="s">
        <v>101</v>
      </c>
      <c r="H18" t="s">
        <v>99</v>
      </c>
      <c r="K18" t="s">
        <v>14</v>
      </c>
      <c r="L18">
        <v>53</v>
      </c>
      <c r="M18">
        <v>2</v>
      </c>
      <c r="N18" s="8">
        <v>9</v>
      </c>
      <c r="O18" t="s">
        <v>100</v>
      </c>
      <c r="P18" s="11"/>
    </row>
    <row r="19" spans="1:16" ht="16" customHeight="1" x14ac:dyDescent="0.2">
      <c r="A19" t="s">
        <v>504</v>
      </c>
      <c r="B19">
        <v>2020</v>
      </c>
      <c r="C19" s="5">
        <v>218580</v>
      </c>
      <c r="D19" s="6">
        <v>44105</v>
      </c>
      <c r="E19" s="6">
        <v>44561</v>
      </c>
      <c r="F19" s="7">
        <f t="shared" si="0"/>
        <v>14</v>
      </c>
      <c r="G19" t="s">
        <v>102</v>
      </c>
      <c r="H19" t="s">
        <v>33</v>
      </c>
      <c r="I19">
        <v>6</v>
      </c>
      <c r="J19">
        <v>1</v>
      </c>
      <c r="K19" t="s">
        <v>14</v>
      </c>
      <c r="L19">
        <v>6</v>
      </c>
      <c r="M19">
        <v>2</v>
      </c>
      <c r="N19" s="8">
        <v>9</v>
      </c>
      <c r="O19" t="s">
        <v>103</v>
      </c>
    </row>
    <row r="20" spans="1:16" ht="16" customHeight="1" x14ac:dyDescent="0.2">
      <c r="A20" t="s">
        <v>575</v>
      </c>
      <c r="B20">
        <v>2018</v>
      </c>
      <c r="C20" s="5">
        <v>180800</v>
      </c>
      <c r="D20" s="6">
        <v>43282</v>
      </c>
      <c r="E20" s="6">
        <v>44012</v>
      </c>
      <c r="F20" s="7">
        <f t="shared" si="0"/>
        <v>23</v>
      </c>
      <c r="G20" t="s">
        <v>104</v>
      </c>
      <c r="H20" t="s">
        <v>33</v>
      </c>
      <c r="K20" t="s">
        <v>14</v>
      </c>
      <c r="L20">
        <v>53</v>
      </c>
      <c r="M20">
        <v>2</v>
      </c>
      <c r="N20" s="8">
        <v>9</v>
      </c>
      <c r="O20" t="s">
        <v>105</v>
      </c>
      <c r="P20" s="8"/>
    </row>
    <row r="21" spans="1:16" s="11" customFormat="1" ht="16" customHeight="1" x14ac:dyDescent="0.2">
      <c r="A21" t="s">
        <v>555</v>
      </c>
      <c r="B21">
        <v>2020</v>
      </c>
      <c r="C21" s="5">
        <v>500000</v>
      </c>
      <c r="D21" s="6">
        <v>44044</v>
      </c>
      <c r="E21" s="6">
        <v>44561</v>
      </c>
      <c r="F21" s="7">
        <f t="shared" si="0"/>
        <v>16</v>
      </c>
      <c r="G21" t="s">
        <v>106</v>
      </c>
      <c r="H21" t="s">
        <v>107</v>
      </c>
      <c r="I21"/>
      <c r="J21"/>
      <c r="K21" t="s">
        <v>14</v>
      </c>
      <c r="L21">
        <v>53</v>
      </c>
      <c r="M21">
        <v>2</v>
      </c>
      <c r="N21" s="8">
        <v>9</v>
      </c>
      <c r="O21" t="s">
        <v>108</v>
      </c>
      <c r="P21"/>
    </row>
    <row r="22" spans="1:16" ht="16" customHeight="1" x14ac:dyDescent="0.2">
      <c r="A22" t="s">
        <v>511</v>
      </c>
      <c r="B22">
        <v>2020</v>
      </c>
      <c r="C22" s="5">
        <v>3500000</v>
      </c>
      <c r="D22" s="6">
        <v>44044</v>
      </c>
      <c r="E22" s="6">
        <v>44712</v>
      </c>
      <c r="F22" s="7">
        <f t="shared" si="0"/>
        <v>21</v>
      </c>
      <c r="G22" t="s">
        <v>350</v>
      </c>
      <c r="H22" t="s">
        <v>33</v>
      </c>
      <c r="I22">
        <v>2</v>
      </c>
      <c r="J22">
        <v>1</v>
      </c>
      <c r="K22" t="s">
        <v>14</v>
      </c>
      <c r="L22">
        <v>7</v>
      </c>
      <c r="M22">
        <v>6</v>
      </c>
      <c r="N22" s="8">
        <v>4</v>
      </c>
      <c r="O22" t="s">
        <v>351</v>
      </c>
      <c r="P22" s="11"/>
    </row>
    <row r="23" spans="1:16" s="11" customFormat="1" ht="16" customHeight="1" x14ac:dyDescent="0.2">
      <c r="A23" t="s">
        <v>517</v>
      </c>
      <c r="B23">
        <v>2020</v>
      </c>
      <c r="C23" s="5">
        <v>200000</v>
      </c>
      <c r="D23" s="6">
        <v>44136</v>
      </c>
      <c r="E23" s="6">
        <v>44439</v>
      </c>
      <c r="F23" s="7">
        <f t="shared" si="0"/>
        <v>9</v>
      </c>
      <c r="G23" t="s">
        <v>109</v>
      </c>
      <c r="H23" t="s">
        <v>33</v>
      </c>
      <c r="I23">
        <v>5</v>
      </c>
      <c r="J23">
        <v>1</v>
      </c>
      <c r="K23" t="s">
        <v>14</v>
      </c>
      <c r="L23">
        <v>7</v>
      </c>
      <c r="M23">
        <v>2</v>
      </c>
      <c r="N23" s="8">
        <v>9</v>
      </c>
      <c r="O23" t="s">
        <v>110</v>
      </c>
    </row>
    <row r="24" spans="1:16" s="11" customFormat="1" ht="16" customHeight="1" x14ac:dyDescent="0.2">
      <c r="A24" t="s">
        <v>505</v>
      </c>
      <c r="B24">
        <v>2018</v>
      </c>
      <c r="C24" s="5">
        <v>198911</v>
      </c>
      <c r="D24" s="6">
        <v>43374</v>
      </c>
      <c r="E24" s="6">
        <v>44074</v>
      </c>
      <c r="F24" s="7">
        <f t="shared" si="0"/>
        <v>22</v>
      </c>
      <c r="G24" t="s">
        <v>111</v>
      </c>
      <c r="H24" t="s">
        <v>39</v>
      </c>
      <c r="I24"/>
      <c r="J24"/>
      <c r="K24" t="s">
        <v>14</v>
      </c>
      <c r="L24">
        <v>6</v>
      </c>
      <c r="M24">
        <v>2</v>
      </c>
      <c r="N24" s="8">
        <v>9</v>
      </c>
      <c r="O24" t="s">
        <v>112</v>
      </c>
    </row>
    <row r="25" spans="1:16" s="11" customFormat="1" ht="16" customHeight="1" x14ac:dyDescent="0.2">
      <c r="A25" t="s">
        <v>510</v>
      </c>
      <c r="B25">
        <v>2020</v>
      </c>
      <c r="C25" s="5">
        <v>25000</v>
      </c>
      <c r="D25" s="6">
        <v>43831</v>
      </c>
      <c r="E25" s="6">
        <v>44012</v>
      </c>
      <c r="F25" s="7">
        <f t="shared" si="0"/>
        <v>5</v>
      </c>
      <c r="G25" t="s">
        <v>113</v>
      </c>
      <c r="H25" t="s">
        <v>33</v>
      </c>
      <c r="I25"/>
      <c r="J25"/>
      <c r="K25" t="s">
        <v>14</v>
      </c>
      <c r="L25">
        <v>6</v>
      </c>
      <c r="M25">
        <v>2</v>
      </c>
      <c r="N25" s="8">
        <v>9</v>
      </c>
      <c r="O25" t="s">
        <v>114</v>
      </c>
    </row>
    <row r="26" spans="1:16" s="11" customFormat="1" ht="16" customHeight="1" x14ac:dyDescent="0.2">
      <c r="A26" t="s">
        <v>529</v>
      </c>
      <c r="B26">
        <v>2020</v>
      </c>
      <c r="C26" s="5">
        <v>500000</v>
      </c>
      <c r="D26" s="6">
        <v>44075</v>
      </c>
      <c r="E26" s="6">
        <v>44439</v>
      </c>
      <c r="F26" s="7">
        <f t="shared" si="0"/>
        <v>11</v>
      </c>
      <c r="G26" t="s">
        <v>115</v>
      </c>
      <c r="H26" t="s">
        <v>33</v>
      </c>
      <c r="I26">
        <v>5</v>
      </c>
      <c r="J26">
        <v>1</v>
      </c>
      <c r="K26" t="s">
        <v>14</v>
      </c>
      <c r="L26">
        <v>51</v>
      </c>
      <c r="M26">
        <v>2</v>
      </c>
      <c r="N26" s="8">
        <v>9</v>
      </c>
      <c r="O26" t="s">
        <v>116</v>
      </c>
      <c r="P26"/>
    </row>
    <row r="27" spans="1:16" s="11" customFormat="1" ht="16" customHeight="1" x14ac:dyDescent="0.2">
      <c r="A27" t="s">
        <v>552</v>
      </c>
      <c r="B27">
        <v>2019</v>
      </c>
      <c r="C27" s="5">
        <v>757214</v>
      </c>
      <c r="D27" s="6">
        <v>43800</v>
      </c>
      <c r="E27" s="6">
        <v>44530</v>
      </c>
      <c r="F27" s="7">
        <f t="shared" si="0"/>
        <v>23</v>
      </c>
      <c r="G27" t="s">
        <v>117</v>
      </c>
      <c r="H27" t="s">
        <v>39</v>
      </c>
      <c r="I27"/>
      <c r="J27"/>
      <c r="K27" t="s">
        <v>14</v>
      </c>
      <c r="L27">
        <v>53</v>
      </c>
      <c r="M27">
        <v>2</v>
      </c>
      <c r="N27" s="8">
        <v>9</v>
      </c>
      <c r="O27" t="s">
        <v>118</v>
      </c>
      <c r="P27"/>
    </row>
    <row r="28" spans="1:16" ht="16" customHeight="1" x14ac:dyDescent="0.2">
      <c r="A28" t="s">
        <v>578</v>
      </c>
      <c r="B28">
        <v>2019</v>
      </c>
      <c r="C28" s="5">
        <v>100000</v>
      </c>
      <c r="D28" s="6">
        <v>43770</v>
      </c>
      <c r="E28" s="6">
        <v>44561</v>
      </c>
      <c r="F28" s="7">
        <f t="shared" si="0"/>
        <v>25</v>
      </c>
      <c r="G28" t="s">
        <v>119</v>
      </c>
      <c r="H28" t="s">
        <v>23</v>
      </c>
      <c r="K28" t="s">
        <v>14</v>
      </c>
      <c r="L28">
        <v>53</v>
      </c>
      <c r="M28">
        <v>2</v>
      </c>
      <c r="N28" s="8">
        <v>9</v>
      </c>
      <c r="O28" t="s">
        <v>120</v>
      </c>
      <c r="P28" s="11"/>
    </row>
    <row r="29" spans="1:16" s="11" customFormat="1" ht="16" customHeight="1" x14ac:dyDescent="0.2">
      <c r="A29" t="s">
        <v>594</v>
      </c>
      <c r="B29">
        <v>2018</v>
      </c>
      <c r="C29" s="5">
        <v>1749980</v>
      </c>
      <c r="D29" s="6">
        <v>42979</v>
      </c>
      <c r="E29" s="6">
        <v>43555</v>
      </c>
      <c r="F29" s="7">
        <f t="shared" si="0"/>
        <v>18</v>
      </c>
      <c r="G29" t="s">
        <v>32</v>
      </c>
      <c r="H29" t="s">
        <v>33</v>
      </c>
      <c r="I29"/>
      <c r="J29"/>
      <c r="K29" t="s">
        <v>14</v>
      </c>
      <c r="L29" s="8">
        <v>55</v>
      </c>
      <c r="M29" s="8">
        <v>1</v>
      </c>
      <c r="N29" s="8">
        <v>10</v>
      </c>
      <c r="O29" t="s">
        <v>34</v>
      </c>
      <c r="P29"/>
    </row>
    <row r="30" spans="1:16" s="11" customFormat="1" ht="16" customHeight="1" x14ac:dyDescent="0.2">
      <c r="A30" t="s">
        <v>536</v>
      </c>
      <c r="B30">
        <v>2020</v>
      </c>
      <c r="C30" s="5">
        <v>375000</v>
      </c>
      <c r="D30" s="6">
        <v>43922</v>
      </c>
      <c r="E30" s="6">
        <v>44043</v>
      </c>
      <c r="F30" s="7">
        <f t="shared" si="0"/>
        <v>3</v>
      </c>
      <c r="G30" s="12" t="s">
        <v>125</v>
      </c>
      <c r="H30" t="s">
        <v>33</v>
      </c>
      <c r="I30"/>
      <c r="J30"/>
      <c r="K30" t="s">
        <v>14</v>
      </c>
      <c r="L30">
        <v>51</v>
      </c>
      <c r="M30">
        <v>2</v>
      </c>
      <c r="N30" s="8">
        <v>9</v>
      </c>
      <c r="O30" t="s">
        <v>122</v>
      </c>
    </row>
    <row r="31" spans="1:16" s="8" customFormat="1" ht="16" customHeight="1" x14ac:dyDescent="0.2">
      <c r="A31" t="s">
        <v>536</v>
      </c>
      <c r="B31">
        <v>2020</v>
      </c>
      <c r="C31" s="5">
        <v>375000</v>
      </c>
      <c r="D31" s="6">
        <v>43952</v>
      </c>
      <c r="E31" s="6">
        <v>44043</v>
      </c>
      <c r="F31" s="7">
        <f t="shared" si="0"/>
        <v>2</v>
      </c>
      <c r="G31" t="s">
        <v>124</v>
      </c>
      <c r="H31" t="s">
        <v>33</v>
      </c>
      <c r="I31"/>
      <c r="J31"/>
      <c r="K31" t="s">
        <v>14</v>
      </c>
      <c r="L31">
        <v>51</v>
      </c>
      <c r="M31">
        <v>2</v>
      </c>
      <c r="N31" s="8">
        <v>9</v>
      </c>
      <c r="O31" t="s">
        <v>122</v>
      </c>
      <c r="P31"/>
    </row>
    <row r="32" spans="1:16" s="11" customFormat="1" ht="16" customHeight="1" x14ac:dyDescent="0.2">
      <c r="A32" t="s">
        <v>536</v>
      </c>
      <c r="B32">
        <v>2020</v>
      </c>
      <c r="C32" s="5">
        <v>229800</v>
      </c>
      <c r="D32" s="6">
        <v>44105</v>
      </c>
      <c r="E32" s="6">
        <v>44286</v>
      </c>
      <c r="F32" s="7">
        <f t="shared" si="0"/>
        <v>5</v>
      </c>
      <c r="G32" t="s">
        <v>121</v>
      </c>
      <c r="H32" t="s">
        <v>33</v>
      </c>
      <c r="I32">
        <v>2</v>
      </c>
      <c r="J32">
        <v>1</v>
      </c>
      <c r="K32" t="s">
        <v>14</v>
      </c>
      <c r="L32">
        <v>51</v>
      </c>
      <c r="M32">
        <v>2</v>
      </c>
      <c r="N32" s="8">
        <v>9</v>
      </c>
      <c r="O32" t="s">
        <v>122</v>
      </c>
    </row>
    <row r="33" spans="1:16" s="11" customFormat="1" ht="16" customHeight="1" x14ac:dyDescent="0.2">
      <c r="A33" t="s">
        <v>536</v>
      </c>
      <c r="B33">
        <v>2020</v>
      </c>
      <c r="C33" s="5">
        <v>200000</v>
      </c>
      <c r="D33" s="6">
        <v>44013</v>
      </c>
      <c r="E33" s="6">
        <v>44074</v>
      </c>
      <c r="F33" s="7">
        <f t="shared" si="0"/>
        <v>1</v>
      </c>
      <c r="G33" t="s">
        <v>123</v>
      </c>
      <c r="H33" t="s">
        <v>33</v>
      </c>
      <c r="I33">
        <v>2</v>
      </c>
      <c r="J33">
        <v>1</v>
      </c>
      <c r="K33" t="s">
        <v>14</v>
      </c>
      <c r="L33">
        <v>51</v>
      </c>
      <c r="M33">
        <v>2</v>
      </c>
      <c r="N33" s="8">
        <v>9</v>
      </c>
      <c r="O33" t="s">
        <v>122</v>
      </c>
      <c r="P33"/>
    </row>
    <row r="34" spans="1:16" s="11" customFormat="1" ht="16" customHeight="1" x14ac:dyDescent="0.2">
      <c r="A34" t="s">
        <v>539</v>
      </c>
      <c r="B34">
        <v>2020</v>
      </c>
      <c r="C34" s="5">
        <v>200000</v>
      </c>
      <c r="D34" s="6">
        <v>44136</v>
      </c>
      <c r="E34" s="6">
        <v>44227</v>
      </c>
      <c r="F34" s="7">
        <f t="shared" ref="F34:F65" si="1">DATEDIF(D34,E34,"M")</f>
        <v>2</v>
      </c>
      <c r="G34" t="s">
        <v>126</v>
      </c>
      <c r="H34" t="s">
        <v>33</v>
      </c>
      <c r="I34">
        <v>2</v>
      </c>
      <c r="J34">
        <v>1</v>
      </c>
      <c r="K34" t="s">
        <v>14</v>
      </c>
      <c r="L34">
        <v>51</v>
      </c>
      <c r="M34">
        <v>2</v>
      </c>
      <c r="N34" s="8">
        <v>9</v>
      </c>
      <c r="O34" t="s">
        <v>127</v>
      </c>
      <c r="P34"/>
    </row>
    <row r="35" spans="1:16" s="11" customFormat="1" ht="16" customHeight="1" x14ac:dyDescent="0.2">
      <c r="A35" t="s">
        <v>442</v>
      </c>
      <c r="B35">
        <v>2020</v>
      </c>
      <c r="C35" s="5">
        <v>2000000</v>
      </c>
      <c r="D35" s="6">
        <v>43922</v>
      </c>
      <c r="E35" s="6">
        <v>44286</v>
      </c>
      <c r="F35" s="7">
        <f t="shared" si="1"/>
        <v>11</v>
      </c>
      <c r="G35" t="s">
        <v>334</v>
      </c>
      <c r="H35" t="s">
        <v>33</v>
      </c>
      <c r="I35">
        <v>5</v>
      </c>
      <c r="J35">
        <v>1</v>
      </c>
      <c r="K35" t="s">
        <v>14</v>
      </c>
      <c r="L35">
        <v>57</v>
      </c>
      <c r="M35">
        <v>3</v>
      </c>
      <c r="N35" s="8">
        <v>2</v>
      </c>
      <c r="O35" t="s">
        <v>335</v>
      </c>
    </row>
    <row r="36" spans="1:16" s="11" customFormat="1" ht="16" customHeight="1" x14ac:dyDescent="0.2">
      <c r="A36" t="s">
        <v>535</v>
      </c>
      <c r="B36">
        <v>2019</v>
      </c>
      <c r="C36" s="5">
        <v>309227</v>
      </c>
      <c r="D36" s="6">
        <v>43770</v>
      </c>
      <c r="E36" s="6">
        <v>44712</v>
      </c>
      <c r="F36" s="7">
        <f t="shared" si="1"/>
        <v>30</v>
      </c>
      <c r="G36" t="s">
        <v>128</v>
      </c>
      <c r="H36" t="s">
        <v>39</v>
      </c>
      <c r="I36"/>
      <c r="J36"/>
      <c r="K36" t="s">
        <v>14</v>
      </c>
      <c r="L36">
        <v>51</v>
      </c>
      <c r="M36">
        <v>2</v>
      </c>
      <c r="N36" s="8">
        <v>9</v>
      </c>
      <c r="O36" t="s">
        <v>129</v>
      </c>
    </row>
    <row r="37" spans="1:16" s="11" customFormat="1" ht="16" customHeight="1" x14ac:dyDescent="0.2">
      <c r="A37" t="s">
        <v>530</v>
      </c>
      <c r="B37">
        <v>2020</v>
      </c>
      <c r="C37" s="5">
        <v>500000</v>
      </c>
      <c r="D37" s="6">
        <v>44105</v>
      </c>
      <c r="E37" s="6">
        <v>44834</v>
      </c>
      <c r="F37" s="7">
        <f t="shared" si="1"/>
        <v>23</v>
      </c>
      <c r="G37" t="s">
        <v>130</v>
      </c>
      <c r="H37" t="s">
        <v>33</v>
      </c>
      <c r="I37"/>
      <c r="J37"/>
      <c r="K37" t="s">
        <v>14</v>
      </c>
      <c r="L37">
        <v>51</v>
      </c>
      <c r="M37">
        <v>2</v>
      </c>
      <c r="N37" s="8">
        <v>9</v>
      </c>
      <c r="O37" t="s">
        <v>131</v>
      </c>
      <c r="P37"/>
    </row>
    <row r="38" spans="1:16" s="11" customFormat="1" ht="16" customHeight="1" x14ac:dyDescent="0.2">
      <c r="A38" t="s">
        <v>519</v>
      </c>
      <c r="B38">
        <v>2020</v>
      </c>
      <c r="C38" s="5">
        <v>699279</v>
      </c>
      <c r="D38" s="6">
        <v>43922</v>
      </c>
      <c r="E38" s="6">
        <v>44286</v>
      </c>
      <c r="F38" s="7">
        <f t="shared" si="1"/>
        <v>11</v>
      </c>
      <c r="G38" t="s">
        <v>132</v>
      </c>
      <c r="H38" t="s">
        <v>33</v>
      </c>
      <c r="I38">
        <v>6</v>
      </c>
      <c r="J38">
        <v>1</v>
      </c>
      <c r="K38" t="s">
        <v>14</v>
      </c>
      <c r="L38">
        <v>8</v>
      </c>
      <c r="M38">
        <v>2</v>
      </c>
      <c r="N38" s="8">
        <v>9</v>
      </c>
      <c r="O38" t="s">
        <v>133</v>
      </c>
    </row>
    <row r="39" spans="1:16" s="11" customFormat="1" ht="16" customHeight="1" x14ac:dyDescent="0.2">
      <c r="A39" t="s">
        <v>486</v>
      </c>
      <c r="B39">
        <v>2020</v>
      </c>
      <c r="C39" s="5">
        <v>1198785</v>
      </c>
      <c r="D39" s="6">
        <v>44013</v>
      </c>
      <c r="E39" s="6">
        <v>44927</v>
      </c>
      <c r="F39" s="7">
        <f t="shared" si="1"/>
        <v>30</v>
      </c>
      <c r="G39" t="s">
        <v>136</v>
      </c>
      <c r="H39" t="s">
        <v>33</v>
      </c>
      <c r="I39"/>
      <c r="J39"/>
      <c r="K39" t="s">
        <v>14</v>
      </c>
      <c r="L39">
        <v>6</v>
      </c>
      <c r="M39">
        <v>2</v>
      </c>
      <c r="N39" s="8">
        <v>9</v>
      </c>
      <c r="O39" t="s">
        <v>135</v>
      </c>
      <c r="P39"/>
    </row>
    <row r="40" spans="1:16" s="11" customFormat="1" ht="16" customHeight="1" x14ac:dyDescent="0.2">
      <c r="A40" t="s">
        <v>509</v>
      </c>
      <c r="B40">
        <v>2020</v>
      </c>
      <c r="C40" s="5">
        <v>47620</v>
      </c>
      <c r="D40" s="6">
        <v>44136</v>
      </c>
      <c r="E40" s="6">
        <v>44651</v>
      </c>
      <c r="F40" s="7">
        <f t="shared" si="1"/>
        <v>16</v>
      </c>
      <c r="G40" t="s">
        <v>134</v>
      </c>
      <c r="H40" t="s">
        <v>39</v>
      </c>
      <c r="I40"/>
      <c r="J40"/>
      <c r="K40" t="s">
        <v>14</v>
      </c>
      <c r="L40">
        <v>6</v>
      </c>
      <c r="M40">
        <v>2</v>
      </c>
      <c r="N40" s="8">
        <v>9</v>
      </c>
      <c r="O40" t="s">
        <v>135</v>
      </c>
    </row>
    <row r="41" spans="1:16" s="11" customFormat="1" ht="16" customHeight="1" x14ac:dyDescent="0.2">
      <c r="A41" t="s">
        <v>585</v>
      </c>
      <c r="B41">
        <v>2020</v>
      </c>
      <c r="C41" s="5">
        <v>25000</v>
      </c>
      <c r="D41" s="6">
        <v>44044</v>
      </c>
      <c r="E41" s="6">
        <v>44135</v>
      </c>
      <c r="F41" s="7">
        <f t="shared" si="1"/>
        <v>2</v>
      </c>
      <c r="G41" t="s">
        <v>137</v>
      </c>
      <c r="H41" t="s">
        <v>33</v>
      </c>
      <c r="I41"/>
      <c r="J41"/>
      <c r="K41" t="s">
        <v>14</v>
      </c>
      <c r="L41">
        <v>53</v>
      </c>
      <c r="M41">
        <v>2</v>
      </c>
      <c r="N41" s="8">
        <v>9</v>
      </c>
      <c r="O41" t="s">
        <v>138</v>
      </c>
    </row>
    <row r="42" spans="1:16" s="11" customFormat="1" ht="16" customHeight="1" x14ac:dyDescent="0.2">
      <c r="A42" t="s">
        <v>531</v>
      </c>
      <c r="B42">
        <v>2018</v>
      </c>
      <c r="C42" s="5">
        <v>500000</v>
      </c>
      <c r="D42" s="6">
        <v>43374</v>
      </c>
      <c r="E42" s="6">
        <v>43891</v>
      </c>
      <c r="F42" s="7">
        <f t="shared" si="1"/>
        <v>17</v>
      </c>
      <c r="G42" t="s">
        <v>139</v>
      </c>
      <c r="H42" t="s">
        <v>39</v>
      </c>
      <c r="I42"/>
      <c r="J42"/>
      <c r="K42" t="s">
        <v>14</v>
      </c>
      <c r="L42">
        <v>51</v>
      </c>
      <c r="M42">
        <v>2</v>
      </c>
      <c r="N42" s="8">
        <v>9</v>
      </c>
      <c r="O42" t="s">
        <v>140</v>
      </c>
      <c r="P42"/>
    </row>
    <row r="43" spans="1:16" s="11" customFormat="1" ht="16" customHeight="1" x14ac:dyDescent="0.2">
      <c r="A43" t="s">
        <v>516</v>
      </c>
      <c r="B43">
        <v>2020</v>
      </c>
      <c r="C43" s="5">
        <v>255030</v>
      </c>
      <c r="D43" s="6">
        <v>44166</v>
      </c>
      <c r="E43" s="6">
        <v>44439</v>
      </c>
      <c r="F43" s="7">
        <f t="shared" si="1"/>
        <v>8</v>
      </c>
      <c r="G43" t="s">
        <v>141</v>
      </c>
      <c r="H43" t="s">
        <v>33</v>
      </c>
      <c r="I43">
        <v>5</v>
      </c>
      <c r="J43">
        <v>1</v>
      </c>
      <c r="K43" t="s">
        <v>14</v>
      </c>
      <c r="L43">
        <v>7</v>
      </c>
      <c r="M43">
        <v>2</v>
      </c>
      <c r="N43" s="8">
        <v>9</v>
      </c>
      <c r="O43" t="s">
        <v>142</v>
      </c>
    </row>
    <row r="44" spans="1:16" s="11" customFormat="1" ht="16" customHeight="1" x14ac:dyDescent="0.2">
      <c r="A44" t="s">
        <v>527</v>
      </c>
      <c r="B44">
        <v>2019</v>
      </c>
      <c r="C44" s="5">
        <v>1000000</v>
      </c>
      <c r="D44" s="6">
        <v>43770</v>
      </c>
      <c r="E44" s="6">
        <v>44561</v>
      </c>
      <c r="F44" s="7">
        <f t="shared" si="1"/>
        <v>25</v>
      </c>
      <c r="G44" t="s">
        <v>143</v>
      </c>
      <c r="H44" t="s">
        <v>39</v>
      </c>
      <c r="I44"/>
      <c r="J44"/>
      <c r="K44" t="s">
        <v>14</v>
      </c>
      <c r="L44">
        <v>51</v>
      </c>
      <c r="M44">
        <v>2</v>
      </c>
      <c r="N44" s="8">
        <v>9</v>
      </c>
      <c r="O44" t="s">
        <v>144</v>
      </c>
      <c r="P44"/>
    </row>
    <row r="45" spans="1:16" s="11" customFormat="1" ht="16" customHeight="1" x14ac:dyDescent="0.2">
      <c r="A45" t="s">
        <v>468</v>
      </c>
      <c r="B45">
        <v>2020</v>
      </c>
      <c r="C45" s="5">
        <v>200000</v>
      </c>
      <c r="D45" s="6">
        <v>43922</v>
      </c>
      <c r="E45" s="6">
        <v>44286</v>
      </c>
      <c r="F45" s="7">
        <f t="shared" si="1"/>
        <v>11</v>
      </c>
      <c r="G45" t="s">
        <v>147</v>
      </c>
      <c r="H45" t="s">
        <v>39</v>
      </c>
      <c r="I45"/>
      <c r="J45"/>
      <c r="K45" t="s">
        <v>14</v>
      </c>
      <c r="L45">
        <v>53</v>
      </c>
      <c r="M45">
        <v>2</v>
      </c>
      <c r="N45" s="8">
        <v>9</v>
      </c>
      <c r="O45" t="s">
        <v>146</v>
      </c>
    </row>
    <row r="46" spans="1:16" s="11" customFormat="1" ht="16" customHeight="1" x14ac:dyDescent="0.2">
      <c r="A46" t="s">
        <v>573</v>
      </c>
      <c r="B46">
        <v>2018</v>
      </c>
      <c r="C46" s="5">
        <v>200000</v>
      </c>
      <c r="D46" s="6">
        <v>43282</v>
      </c>
      <c r="E46" s="6">
        <v>44104</v>
      </c>
      <c r="F46" s="7">
        <f t="shared" si="1"/>
        <v>26</v>
      </c>
      <c r="G46" t="s">
        <v>145</v>
      </c>
      <c r="H46" t="s">
        <v>39</v>
      </c>
      <c r="I46"/>
      <c r="J46"/>
      <c r="K46" t="s">
        <v>14</v>
      </c>
      <c r="L46">
        <v>53</v>
      </c>
      <c r="M46">
        <v>2</v>
      </c>
      <c r="N46" s="8">
        <v>9</v>
      </c>
      <c r="O46" t="s">
        <v>146</v>
      </c>
      <c r="P46" s="8"/>
    </row>
    <row r="47" spans="1:16" s="11" customFormat="1" ht="16" customHeight="1" x14ac:dyDescent="0.2">
      <c r="A47" t="s">
        <v>559</v>
      </c>
      <c r="B47">
        <v>2020</v>
      </c>
      <c r="C47" s="5">
        <v>400000</v>
      </c>
      <c r="D47" s="6">
        <v>44044</v>
      </c>
      <c r="E47" s="6">
        <v>44408</v>
      </c>
      <c r="F47" s="7">
        <f t="shared" si="1"/>
        <v>11</v>
      </c>
      <c r="G47" t="s">
        <v>148</v>
      </c>
      <c r="H47" t="s">
        <v>33</v>
      </c>
      <c r="I47"/>
      <c r="J47">
        <v>1</v>
      </c>
      <c r="K47" t="s">
        <v>14</v>
      </c>
      <c r="L47">
        <v>53</v>
      </c>
      <c r="M47">
        <v>2</v>
      </c>
      <c r="N47" s="8">
        <v>9</v>
      </c>
      <c r="O47" t="s">
        <v>149</v>
      </c>
    </row>
    <row r="48" spans="1:16" s="11" customFormat="1" ht="16" customHeight="1" x14ac:dyDescent="0.2">
      <c r="A48" t="s">
        <v>432</v>
      </c>
      <c r="B48">
        <v>2020</v>
      </c>
      <c r="C48" s="5">
        <v>10000000</v>
      </c>
      <c r="D48" s="6">
        <v>44166</v>
      </c>
      <c r="E48" s="6">
        <v>44681</v>
      </c>
      <c r="F48" s="7">
        <f t="shared" si="1"/>
        <v>16</v>
      </c>
      <c r="G48" t="s">
        <v>36</v>
      </c>
      <c r="H48" t="s">
        <v>33</v>
      </c>
      <c r="I48"/>
      <c r="J48">
        <v>1</v>
      </c>
      <c r="K48" t="s">
        <v>14</v>
      </c>
      <c r="L48">
        <v>1</v>
      </c>
      <c r="M48">
        <v>1</v>
      </c>
      <c r="N48" s="8">
        <v>10</v>
      </c>
      <c r="O48" t="s">
        <v>37</v>
      </c>
      <c r="P48"/>
    </row>
    <row r="49" spans="1:16" s="11" customFormat="1" ht="16" customHeight="1" x14ac:dyDescent="0.2">
      <c r="A49" t="s">
        <v>560</v>
      </c>
      <c r="B49">
        <v>2020</v>
      </c>
      <c r="C49" s="5">
        <v>400000</v>
      </c>
      <c r="D49" s="6">
        <v>43952</v>
      </c>
      <c r="E49" s="6">
        <v>44135</v>
      </c>
      <c r="F49" s="7">
        <f t="shared" si="1"/>
        <v>5</v>
      </c>
      <c r="G49" t="s">
        <v>150</v>
      </c>
      <c r="H49" t="s">
        <v>39</v>
      </c>
      <c r="I49"/>
      <c r="J49">
        <v>1</v>
      </c>
      <c r="K49" t="s">
        <v>14</v>
      </c>
      <c r="L49">
        <v>53</v>
      </c>
      <c r="M49">
        <v>2</v>
      </c>
      <c r="N49" s="8">
        <v>9</v>
      </c>
      <c r="O49" t="s">
        <v>151</v>
      </c>
    </row>
    <row r="50" spans="1:16" s="11" customFormat="1" ht="16" customHeight="1" x14ac:dyDescent="0.2">
      <c r="A50" t="s">
        <v>582</v>
      </c>
      <c r="B50">
        <v>2020</v>
      </c>
      <c r="C50" s="5">
        <v>74981</v>
      </c>
      <c r="D50" s="6">
        <v>44105</v>
      </c>
      <c r="E50" s="6">
        <v>44408</v>
      </c>
      <c r="F50" s="7">
        <f t="shared" si="1"/>
        <v>9</v>
      </c>
      <c r="G50" t="s">
        <v>452</v>
      </c>
      <c r="H50" t="s">
        <v>99</v>
      </c>
      <c r="I50">
        <v>1</v>
      </c>
      <c r="J50">
        <v>1</v>
      </c>
      <c r="K50" t="s">
        <v>14</v>
      </c>
      <c r="L50">
        <v>53</v>
      </c>
      <c r="M50">
        <v>3</v>
      </c>
      <c r="N50" s="8">
        <v>1</v>
      </c>
      <c r="O50" t="s">
        <v>325</v>
      </c>
      <c r="P50"/>
    </row>
    <row r="51" spans="1:16" ht="16" customHeight="1" x14ac:dyDescent="0.2">
      <c r="A51" t="s">
        <v>372</v>
      </c>
      <c r="B51">
        <v>2019</v>
      </c>
      <c r="C51" s="5">
        <v>200000</v>
      </c>
      <c r="D51" s="6">
        <v>43617</v>
      </c>
      <c r="E51" s="6">
        <v>44165</v>
      </c>
      <c r="F51" s="7">
        <f t="shared" si="1"/>
        <v>17</v>
      </c>
      <c r="G51" t="s">
        <v>41</v>
      </c>
      <c r="H51" t="s">
        <v>39</v>
      </c>
      <c r="K51" t="s">
        <v>14</v>
      </c>
      <c r="L51">
        <v>1</v>
      </c>
      <c r="M51">
        <v>1</v>
      </c>
      <c r="N51" s="8">
        <v>10</v>
      </c>
      <c r="O51" t="s">
        <v>40</v>
      </c>
      <c r="P51" s="8"/>
    </row>
    <row r="52" spans="1:16" ht="16" customHeight="1" x14ac:dyDescent="0.2">
      <c r="A52" t="s">
        <v>472</v>
      </c>
      <c r="B52">
        <v>2019</v>
      </c>
      <c r="C52" s="5">
        <v>1000000</v>
      </c>
      <c r="D52" s="6">
        <v>43800</v>
      </c>
      <c r="E52" s="6">
        <v>45077</v>
      </c>
      <c r="F52" s="7">
        <f t="shared" si="1"/>
        <v>41</v>
      </c>
      <c r="G52" t="s">
        <v>38</v>
      </c>
      <c r="H52" t="s">
        <v>39</v>
      </c>
      <c r="K52" t="s">
        <v>14</v>
      </c>
      <c r="L52">
        <v>1</v>
      </c>
      <c r="M52">
        <v>1</v>
      </c>
      <c r="N52" s="8">
        <v>10</v>
      </c>
      <c r="O52" t="s">
        <v>40</v>
      </c>
    </row>
    <row r="53" spans="1:16" ht="16" customHeight="1" x14ac:dyDescent="0.2">
      <c r="A53" t="s">
        <v>472</v>
      </c>
      <c r="B53">
        <v>2020</v>
      </c>
      <c r="C53" s="5">
        <v>500000</v>
      </c>
      <c r="D53" s="6">
        <v>44044</v>
      </c>
      <c r="E53" s="6">
        <v>44592</v>
      </c>
      <c r="F53" s="7">
        <f t="shared" si="1"/>
        <v>17</v>
      </c>
      <c r="G53" t="s">
        <v>43</v>
      </c>
      <c r="H53" t="s">
        <v>39</v>
      </c>
      <c r="J53">
        <v>1</v>
      </c>
      <c r="K53" t="s">
        <v>14</v>
      </c>
      <c r="L53">
        <v>1</v>
      </c>
      <c r="M53">
        <v>1</v>
      </c>
      <c r="N53" s="8">
        <v>10</v>
      </c>
      <c r="O53" t="s">
        <v>40</v>
      </c>
      <c r="P53" s="11"/>
    </row>
    <row r="54" spans="1:16" s="11" customFormat="1" ht="16" customHeight="1" x14ac:dyDescent="0.2">
      <c r="A54" t="s">
        <v>472</v>
      </c>
      <c r="B54">
        <v>2020</v>
      </c>
      <c r="C54" s="5">
        <v>450189</v>
      </c>
      <c r="D54" s="6">
        <v>44136</v>
      </c>
      <c r="E54" s="6">
        <v>45230</v>
      </c>
      <c r="F54" s="7">
        <f t="shared" si="1"/>
        <v>35</v>
      </c>
      <c r="G54" t="s">
        <v>42</v>
      </c>
      <c r="H54" t="s">
        <v>39</v>
      </c>
      <c r="I54"/>
      <c r="J54"/>
      <c r="K54" t="s">
        <v>14</v>
      </c>
      <c r="L54">
        <v>1</v>
      </c>
      <c r="M54">
        <v>1</v>
      </c>
      <c r="N54" s="8">
        <v>10</v>
      </c>
      <c r="O54" t="s">
        <v>40</v>
      </c>
    </row>
    <row r="55" spans="1:16" ht="16" customHeight="1" x14ac:dyDescent="0.2">
      <c r="A55" t="s">
        <v>474</v>
      </c>
      <c r="B55">
        <v>2019</v>
      </c>
      <c r="C55" s="5">
        <v>250000</v>
      </c>
      <c r="D55" s="6">
        <v>43617</v>
      </c>
      <c r="E55" s="6">
        <v>43738</v>
      </c>
      <c r="F55" s="7">
        <f t="shared" si="1"/>
        <v>3</v>
      </c>
      <c r="G55" t="s">
        <v>44</v>
      </c>
      <c r="H55" t="s">
        <v>33</v>
      </c>
      <c r="K55" t="s">
        <v>14</v>
      </c>
      <c r="L55">
        <v>1</v>
      </c>
      <c r="M55">
        <v>1</v>
      </c>
      <c r="N55" s="8">
        <v>10</v>
      </c>
      <c r="O55" t="s">
        <v>45</v>
      </c>
      <c r="P55" s="11"/>
    </row>
    <row r="56" spans="1:16" ht="16" customHeight="1" x14ac:dyDescent="0.2">
      <c r="A56" t="s">
        <v>471</v>
      </c>
      <c r="B56">
        <v>2019</v>
      </c>
      <c r="C56" s="5">
        <v>5054000</v>
      </c>
      <c r="D56" s="6">
        <v>43800</v>
      </c>
      <c r="E56" s="6">
        <v>45077</v>
      </c>
      <c r="F56" s="7">
        <f t="shared" si="1"/>
        <v>41</v>
      </c>
      <c r="G56" t="s">
        <v>47</v>
      </c>
      <c r="H56" t="s">
        <v>33</v>
      </c>
      <c r="K56" t="s">
        <v>14</v>
      </c>
      <c r="L56">
        <v>1</v>
      </c>
      <c r="M56">
        <v>1</v>
      </c>
      <c r="N56" s="8">
        <v>10</v>
      </c>
      <c r="O56" t="s">
        <v>48</v>
      </c>
    </row>
    <row r="57" spans="1:16" s="11" customFormat="1" ht="16" customHeight="1" x14ac:dyDescent="0.2">
      <c r="A57" t="s">
        <v>470</v>
      </c>
      <c r="B57">
        <v>2020</v>
      </c>
      <c r="C57" s="5">
        <v>15000000</v>
      </c>
      <c r="D57" s="6">
        <v>43983</v>
      </c>
      <c r="E57" s="6">
        <v>45443</v>
      </c>
      <c r="F57" s="7">
        <f t="shared" si="1"/>
        <v>47</v>
      </c>
      <c r="G57" t="s">
        <v>49</v>
      </c>
      <c r="H57" t="s">
        <v>33</v>
      </c>
      <c r="I57"/>
      <c r="J57"/>
      <c r="K57" t="s">
        <v>14</v>
      </c>
      <c r="L57">
        <v>1</v>
      </c>
      <c r="M57">
        <v>1</v>
      </c>
      <c r="N57" s="8">
        <v>10</v>
      </c>
      <c r="O57" t="s">
        <v>50</v>
      </c>
      <c r="P57"/>
    </row>
    <row r="58" spans="1:16" ht="16" customHeight="1" x14ac:dyDescent="0.2">
      <c r="A58" t="s">
        <v>606</v>
      </c>
      <c r="B58">
        <v>2018</v>
      </c>
      <c r="C58" s="5">
        <v>249735</v>
      </c>
      <c r="D58" s="6">
        <v>43282</v>
      </c>
      <c r="E58" s="6">
        <v>43646</v>
      </c>
      <c r="F58" s="7">
        <f t="shared" si="1"/>
        <v>11</v>
      </c>
      <c r="G58" t="s">
        <v>152</v>
      </c>
      <c r="H58" t="s">
        <v>33</v>
      </c>
      <c r="K58" t="s">
        <v>14</v>
      </c>
      <c r="L58">
        <v>57</v>
      </c>
      <c r="M58">
        <v>2</v>
      </c>
      <c r="N58" s="8">
        <v>9</v>
      </c>
      <c r="O58" t="s">
        <v>153</v>
      </c>
      <c r="P58" s="11"/>
    </row>
    <row r="59" spans="1:16" ht="16" customHeight="1" x14ac:dyDescent="0.2">
      <c r="A59" s="8" t="s">
        <v>584</v>
      </c>
      <c r="B59">
        <v>2020</v>
      </c>
      <c r="C59" s="9">
        <v>30000</v>
      </c>
      <c r="D59" s="10">
        <v>43952</v>
      </c>
      <c r="E59" s="10">
        <v>44196</v>
      </c>
      <c r="F59" s="7">
        <f t="shared" si="1"/>
        <v>7</v>
      </c>
      <c r="G59" s="8" t="s">
        <v>154</v>
      </c>
      <c r="H59" s="8" t="s">
        <v>26</v>
      </c>
      <c r="I59" s="8"/>
      <c r="J59" s="8">
        <v>1</v>
      </c>
      <c r="K59" s="8" t="s">
        <v>14</v>
      </c>
      <c r="L59" s="8">
        <v>53</v>
      </c>
      <c r="M59" s="8">
        <v>2</v>
      </c>
      <c r="N59" s="8">
        <v>9</v>
      </c>
      <c r="O59" s="8" t="s">
        <v>155</v>
      </c>
    </row>
    <row r="60" spans="1:16" ht="16" customHeight="1" x14ac:dyDescent="0.2">
      <c r="A60" t="s">
        <v>500</v>
      </c>
      <c r="B60">
        <v>2020</v>
      </c>
      <c r="C60" s="5">
        <v>281282</v>
      </c>
      <c r="D60" s="6">
        <v>43891</v>
      </c>
      <c r="E60" s="6">
        <v>44286</v>
      </c>
      <c r="F60" s="7">
        <f t="shared" si="1"/>
        <v>12</v>
      </c>
      <c r="G60" t="s">
        <v>156</v>
      </c>
      <c r="H60" t="s">
        <v>39</v>
      </c>
      <c r="K60" t="s">
        <v>14</v>
      </c>
      <c r="L60">
        <v>6</v>
      </c>
      <c r="M60">
        <v>2</v>
      </c>
      <c r="N60" s="8">
        <v>9</v>
      </c>
      <c r="O60" t="s">
        <v>157</v>
      </c>
      <c r="P60" s="8"/>
    </row>
    <row r="61" spans="1:16" ht="16" customHeight="1" x14ac:dyDescent="0.2">
      <c r="A61" t="s">
        <v>507</v>
      </c>
      <c r="B61">
        <v>2020</v>
      </c>
      <c r="C61" s="5">
        <v>100000</v>
      </c>
      <c r="D61" s="6">
        <v>44136</v>
      </c>
      <c r="E61" s="6">
        <v>44500</v>
      </c>
      <c r="F61" s="7">
        <f t="shared" si="1"/>
        <v>11</v>
      </c>
      <c r="G61" t="s">
        <v>158</v>
      </c>
      <c r="H61" t="s">
        <v>19</v>
      </c>
      <c r="K61" t="s">
        <v>14</v>
      </c>
      <c r="L61">
        <v>6</v>
      </c>
      <c r="M61">
        <v>2</v>
      </c>
      <c r="N61" s="8">
        <v>9</v>
      </c>
      <c r="O61" t="s">
        <v>157</v>
      </c>
      <c r="P61" s="11"/>
    </row>
    <row r="62" spans="1:16" ht="16" customHeight="1" x14ac:dyDescent="0.2">
      <c r="A62" t="s">
        <v>561</v>
      </c>
      <c r="B62">
        <v>2020</v>
      </c>
      <c r="C62" s="5">
        <v>400000</v>
      </c>
      <c r="D62" s="6">
        <v>44166</v>
      </c>
      <c r="E62" s="6">
        <v>44469</v>
      </c>
      <c r="F62" s="7">
        <f t="shared" si="1"/>
        <v>9</v>
      </c>
      <c r="G62" t="s">
        <v>51</v>
      </c>
      <c r="H62" t="s">
        <v>39</v>
      </c>
      <c r="K62" t="s">
        <v>14</v>
      </c>
      <c r="L62" s="8">
        <v>53</v>
      </c>
      <c r="M62" s="8">
        <v>2</v>
      </c>
      <c r="N62" s="8">
        <v>9</v>
      </c>
      <c r="O62" t="s">
        <v>52</v>
      </c>
    </row>
    <row r="63" spans="1:16" ht="16" customHeight="1" x14ac:dyDescent="0.2">
      <c r="A63" t="s">
        <v>545</v>
      </c>
      <c r="B63">
        <v>2020</v>
      </c>
      <c r="C63" s="5">
        <v>1589810</v>
      </c>
      <c r="D63" s="6">
        <v>44136</v>
      </c>
      <c r="E63" s="6">
        <v>44742</v>
      </c>
      <c r="F63" s="7">
        <f t="shared" si="1"/>
        <v>19</v>
      </c>
      <c r="G63" t="s">
        <v>53</v>
      </c>
      <c r="H63" t="s">
        <v>33</v>
      </c>
      <c r="J63">
        <v>1</v>
      </c>
      <c r="K63" t="s">
        <v>14</v>
      </c>
      <c r="L63" s="8">
        <v>53</v>
      </c>
      <c r="M63" s="8">
        <v>3</v>
      </c>
      <c r="N63" s="8">
        <v>2</v>
      </c>
      <c r="O63" t="s">
        <v>54</v>
      </c>
      <c r="P63" s="11"/>
    </row>
    <row r="64" spans="1:16" s="8" customFormat="1" ht="16" customHeight="1" x14ac:dyDescent="0.2">
      <c r="A64" t="s">
        <v>579</v>
      </c>
      <c r="B64">
        <v>2020</v>
      </c>
      <c r="C64" s="5">
        <v>100000</v>
      </c>
      <c r="D64" s="6">
        <v>44075</v>
      </c>
      <c r="E64" s="6">
        <v>44469</v>
      </c>
      <c r="F64" s="7">
        <f t="shared" si="1"/>
        <v>12</v>
      </c>
      <c r="G64" t="s">
        <v>159</v>
      </c>
      <c r="H64" t="s">
        <v>89</v>
      </c>
      <c r="I64"/>
      <c r="J64"/>
      <c r="K64" t="s">
        <v>14</v>
      </c>
      <c r="L64">
        <v>53</v>
      </c>
      <c r="M64">
        <v>2</v>
      </c>
      <c r="N64" s="8">
        <v>9</v>
      </c>
      <c r="O64" t="s">
        <v>160</v>
      </c>
      <c r="P64" s="11"/>
    </row>
    <row r="65" spans="1:16" ht="16" customHeight="1" x14ac:dyDescent="0.2">
      <c r="A65" t="s">
        <v>592</v>
      </c>
      <c r="B65">
        <v>2020</v>
      </c>
      <c r="C65" s="5">
        <v>200000</v>
      </c>
      <c r="D65" s="6">
        <v>44105</v>
      </c>
      <c r="E65" s="6">
        <v>44469</v>
      </c>
      <c r="F65" s="7">
        <f t="shared" si="1"/>
        <v>11</v>
      </c>
      <c r="G65" t="s">
        <v>352</v>
      </c>
      <c r="H65" t="s">
        <v>33</v>
      </c>
      <c r="J65">
        <v>1</v>
      </c>
      <c r="K65" t="s">
        <v>14</v>
      </c>
      <c r="L65">
        <v>54</v>
      </c>
      <c r="M65">
        <v>6</v>
      </c>
      <c r="N65" s="8">
        <v>4</v>
      </c>
      <c r="O65" t="s">
        <v>353</v>
      </c>
      <c r="P65" s="11"/>
    </row>
    <row r="66" spans="1:16" ht="16" customHeight="1" x14ac:dyDescent="0.2">
      <c r="A66" t="s">
        <v>490</v>
      </c>
      <c r="B66">
        <v>2019</v>
      </c>
      <c r="C66" s="5">
        <v>785530</v>
      </c>
      <c r="D66" s="6">
        <v>43770</v>
      </c>
      <c r="E66" s="6">
        <v>44927</v>
      </c>
      <c r="F66" s="7">
        <f t="shared" ref="F66:F97" si="2">DATEDIF(D66,E66,"M")</f>
        <v>38</v>
      </c>
      <c r="G66" t="s">
        <v>161</v>
      </c>
      <c r="H66" t="s">
        <v>39</v>
      </c>
      <c r="K66" t="s">
        <v>14</v>
      </c>
      <c r="L66">
        <v>6</v>
      </c>
      <c r="M66">
        <v>2</v>
      </c>
      <c r="N66" s="8">
        <v>9</v>
      </c>
      <c r="O66" t="s">
        <v>162</v>
      </c>
    </row>
    <row r="67" spans="1:16" s="11" customFormat="1" ht="16" customHeight="1" x14ac:dyDescent="0.2">
      <c r="A67" t="s">
        <v>570</v>
      </c>
      <c r="B67">
        <v>2019</v>
      </c>
      <c r="C67" s="5">
        <v>250475</v>
      </c>
      <c r="D67" s="6">
        <v>43678</v>
      </c>
      <c r="E67" s="6">
        <v>43921</v>
      </c>
      <c r="F67" s="7">
        <f t="shared" si="2"/>
        <v>7</v>
      </c>
      <c r="G67" t="s">
        <v>163</v>
      </c>
      <c r="H67" t="s">
        <v>164</v>
      </c>
      <c r="I67"/>
      <c r="J67"/>
      <c r="K67" t="s">
        <v>14</v>
      </c>
      <c r="L67">
        <v>53</v>
      </c>
      <c r="M67">
        <v>2</v>
      </c>
      <c r="N67" s="8">
        <v>9</v>
      </c>
      <c r="O67" t="s">
        <v>165</v>
      </c>
    </row>
    <row r="68" spans="1:16" s="11" customFormat="1" ht="16" customHeight="1" x14ac:dyDescent="0.2">
      <c r="A68" t="s">
        <v>534</v>
      </c>
      <c r="B68">
        <v>2020</v>
      </c>
      <c r="C68" s="5">
        <v>327654</v>
      </c>
      <c r="D68" s="6">
        <v>44105</v>
      </c>
      <c r="E68" s="6">
        <v>44500</v>
      </c>
      <c r="F68" s="7">
        <f t="shared" si="2"/>
        <v>12</v>
      </c>
      <c r="G68" t="s">
        <v>166</v>
      </c>
      <c r="H68" t="s">
        <v>33</v>
      </c>
      <c r="I68"/>
      <c r="J68">
        <v>1</v>
      </c>
      <c r="K68" t="s">
        <v>14</v>
      </c>
      <c r="L68">
        <v>51</v>
      </c>
      <c r="M68">
        <v>2</v>
      </c>
      <c r="N68" s="8">
        <v>9</v>
      </c>
      <c r="O68" t="s">
        <v>167</v>
      </c>
    </row>
    <row r="69" spans="1:16" ht="16" customHeight="1" x14ac:dyDescent="0.2">
      <c r="A69" t="s">
        <v>481</v>
      </c>
      <c r="B69">
        <v>2020</v>
      </c>
      <c r="C69" s="5">
        <v>450000</v>
      </c>
      <c r="D69" s="6">
        <v>44136</v>
      </c>
      <c r="E69" s="6">
        <v>44712</v>
      </c>
      <c r="F69" s="7">
        <f t="shared" si="2"/>
        <v>18</v>
      </c>
      <c r="G69" t="s">
        <v>55</v>
      </c>
      <c r="H69" t="s">
        <v>33</v>
      </c>
      <c r="J69">
        <v>1</v>
      </c>
      <c r="K69" t="s">
        <v>14</v>
      </c>
      <c r="L69">
        <v>3</v>
      </c>
      <c r="M69">
        <v>1</v>
      </c>
      <c r="N69" s="8">
        <v>10</v>
      </c>
      <c r="O69" t="s">
        <v>56</v>
      </c>
      <c r="P69" s="11"/>
    </row>
    <row r="70" spans="1:16" ht="16" customHeight="1" x14ac:dyDescent="0.2">
      <c r="A70" t="s">
        <v>434</v>
      </c>
      <c r="B70">
        <v>2020</v>
      </c>
      <c r="C70" s="5">
        <v>4000000</v>
      </c>
      <c r="D70" s="6">
        <v>44105</v>
      </c>
      <c r="E70" s="6">
        <v>45930</v>
      </c>
      <c r="F70" s="7">
        <f t="shared" si="2"/>
        <v>59</v>
      </c>
      <c r="G70" t="s">
        <v>337</v>
      </c>
      <c r="H70" t="s">
        <v>39</v>
      </c>
      <c r="K70" t="s">
        <v>14</v>
      </c>
      <c r="L70">
        <v>7</v>
      </c>
      <c r="M70">
        <v>4</v>
      </c>
      <c r="N70" s="8">
        <v>2</v>
      </c>
      <c r="O70" t="s">
        <v>338</v>
      </c>
    </row>
    <row r="71" spans="1:16" ht="16" customHeight="1" x14ac:dyDescent="0.2">
      <c r="A71" t="s">
        <v>542</v>
      </c>
      <c r="B71">
        <v>2018</v>
      </c>
      <c r="C71" s="5">
        <v>563222</v>
      </c>
      <c r="D71" s="6">
        <v>43405</v>
      </c>
      <c r="E71" s="6">
        <v>44562</v>
      </c>
      <c r="F71" s="7">
        <f t="shared" si="2"/>
        <v>38</v>
      </c>
      <c r="G71" t="s">
        <v>168</v>
      </c>
      <c r="H71" t="s">
        <v>39</v>
      </c>
      <c r="K71" t="s">
        <v>14</v>
      </c>
      <c r="L71">
        <v>52</v>
      </c>
      <c r="M71">
        <v>2</v>
      </c>
      <c r="N71" s="8">
        <v>9</v>
      </c>
      <c r="O71" t="s">
        <v>169</v>
      </c>
    </row>
    <row r="72" spans="1:16" ht="16" customHeight="1" x14ac:dyDescent="0.2">
      <c r="A72" t="s">
        <v>532</v>
      </c>
      <c r="B72">
        <v>2019</v>
      </c>
      <c r="C72" s="5">
        <v>500000</v>
      </c>
      <c r="D72" s="6">
        <v>43800</v>
      </c>
      <c r="E72" s="6">
        <v>44651</v>
      </c>
      <c r="F72" s="7">
        <f t="shared" si="2"/>
        <v>27</v>
      </c>
      <c r="G72" t="s">
        <v>170</v>
      </c>
      <c r="H72" t="s">
        <v>39</v>
      </c>
      <c r="K72" t="s">
        <v>14</v>
      </c>
      <c r="L72">
        <v>51</v>
      </c>
      <c r="M72">
        <v>2</v>
      </c>
      <c r="N72" s="8">
        <v>9</v>
      </c>
      <c r="O72" t="s">
        <v>171</v>
      </c>
      <c r="P72" s="8"/>
    </row>
    <row r="73" spans="1:16" ht="16" customHeight="1" x14ac:dyDescent="0.2">
      <c r="A73" t="s">
        <v>574</v>
      </c>
      <c r="B73">
        <v>2018</v>
      </c>
      <c r="C73" s="5">
        <v>192600</v>
      </c>
      <c r="D73" s="6">
        <v>43221</v>
      </c>
      <c r="E73" s="6">
        <v>44197</v>
      </c>
      <c r="F73" s="7">
        <f t="shared" si="2"/>
        <v>32</v>
      </c>
      <c r="G73" t="s">
        <v>172</v>
      </c>
      <c r="H73" t="s">
        <v>99</v>
      </c>
      <c r="K73" t="s">
        <v>14</v>
      </c>
      <c r="L73">
        <v>53</v>
      </c>
      <c r="M73">
        <v>2</v>
      </c>
      <c r="N73" s="8">
        <v>9</v>
      </c>
      <c r="O73" t="s">
        <v>173</v>
      </c>
      <c r="P73" s="11"/>
    </row>
    <row r="74" spans="1:16" ht="16" customHeight="1" x14ac:dyDescent="0.2">
      <c r="A74" t="s">
        <v>489</v>
      </c>
      <c r="B74">
        <v>2020</v>
      </c>
      <c r="C74" s="5">
        <v>999968</v>
      </c>
      <c r="D74" s="6">
        <v>44166</v>
      </c>
      <c r="E74" s="6">
        <v>44986</v>
      </c>
      <c r="F74" s="7">
        <f t="shared" si="2"/>
        <v>27</v>
      </c>
      <c r="G74" t="s">
        <v>174</v>
      </c>
      <c r="H74" t="s">
        <v>33</v>
      </c>
      <c r="J74">
        <v>1</v>
      </c>
      <c r="K74" t="s">
        <v>14</v>
      </c>
      <c r="L74">
        <v>6</v>
      </c>
      <c r="M74">
        <v>2</v>
      </c>
      <c r="N74" s="8">
        <v>9</v>
      </c>
      <c r="O74" t="s">
        <v>175</v>
      </c>
    </row>
    <row r="75" spans="1:16" ht="16" customHeight="1" x14ac:dyDescent="0.2">
      <c r="A75" t="s">
        <v>556</v>
      </c>
      <c r="B75">
        <v>2020</v>
      </c>
      <c r="C75" s="5">
        <v>500000</v>
      </c>
      <c r="D75" s="6">
        <v>44105</v>
      </c>
      <c r="E75" s="6">
        <v>44927</v>
      </c>
      <c r="F75" s="7">
        <f t="shared" si="2"/>
        <v>27</v>
      </c>
      <c r="G75" t="s">
        <v>176</v>
      </c>
      <c r="H75" t="s">
        <v>89</v>
      </c>
      <c r="J75">
        <v>1</v>
      </c>
      <c r="K75" t="s">
        <v>14</v>
      </c>
      <c r="L75">
        <v>53</v>
      </c>
      <c r="M75">
        <v>2</v>
      </c>
      <c r="N75" s="8">
        <v>9</v>
      </c>
      <c r="O75" t="s">
        <v>177</v>
      </c>
      <c r="P75" s="11"/>
    </row>
    <row r="76" spans="1:16" ht="16" customHeight="1" x14ac:dyDescent="0.2">
      <c r="A76" t="s">
        <v>508</v>
      </c>
      <c r="B76">
        <v>2019</v>
      </c>
      <c r="C76" s="5">
        <v>50000</v>
      </c>
      <c r="D76" s="6">
        <v>43678</v>
      </c>
      <c r="E76" s="6">
        <v>44104</v>
      </c>
      <c r="F76" s="7">
        <f t="shared" si="2"/>
        <v>13</v>
      </c>
      <c r="G76" t="s">
        <v>326</v>
      </c>
      <c r="H76" t="s">
        <v>33</v>
      </c>
      <c r="K76" t="s">
        <v>14</v>
      </c>
      <c r="L76">
        <v>6</v>
      </c>
      <c r="M76">
        <v>3</v>
      </c>
      <c r="N76" s="8">
        <v>1</v>
      </c>
      <c r="O76" t="s">
        <v>327</v>
      </c>
      <c r="P76" s="11"/>
    </row>
    <row r="77" spans="1:16" ht="16" customHeight="1" x14ac:dyDescent="0.2">
      <c r="A77" t="s">
        <v>514</v>
      </c>
      <c r="B77">
        <v>2020</v>
      </c>
      <c r="C77" s="5">
        <v>665000</v>
      </c>
      <c r="D77" s="6">
        <v>44075</v>
      </c>
      <c r="E77" s="6">
        <v>44927</v>
      </c>
      <c r="F77" s="7">
        <f t="shared" si="2"/>
        <v>28</v>
      </c>
      <c r="G77" t="s">
        <v>178</v>
      </c>
      <c r="H77" t="s">
        <v>33</v>
      </c>
      <c r="K77" t="s">
        <v>14</v>
      </c>
      <c r="L77">
        <v>7</v>
      </c>
      <c r="M77">
        <v>2</v>
      </c>
      <c r="N77" s="8">
        <v>9</v>
      </c>
      <c r="O77" t="s">
        <v>179</v>
      </c>
    </row>
    <row r="78" spans="1:16" ht="16" customHeight="1" x14ac:dyDescent="0.2">
      <c r="A78" t="s">
        <v>439</v>
      </c>
      <c r="B78">
        <v>2020</v>
      </c>
      <c r="C78" s="5">
        <v>2999700</v>
      </c>
      <c r="D78" s="6">
        <v>44166</v>
      </c>
      <c r="E78" s="6">
        <v>44316</v>
      </c>
      <c r="F78" s="7">
        <f t="shared" si="2"/>
        <v>4</v>
      </c>
      <c r="G78" t="s">
        <v>329</v>
      </c>
      <c r="H78" t="s">
        <v>33</v>
      </c>
      <c r="J78">
        <v>1</v>
      </c>
      <c r="K78" t="s">
        <v>14</v>
      </c>
      <c r="L78">
        <v>8</v>
      </c>
      <c r="M78">
        <v>3</v>
      </c>
      <c r="N78" s="8">
        <v>1</v>
      </c>
      <c r="O78" t="s">
        <v>330</v>
      </c>
      <c r="P78" s="11"/>
    </row>
    <row r="79" spans="1:16" ht="16" customHeight="1" x14ac:dyDescent="0.2">
      <c r="A79" t="s">
        <v>496</v>
      </c>
      <c r="B79">
        <v>2018</v>
      </c>
      <c r="C79" s="5">
        <v>400000</v>
      </c>
      <c r="D79" s="6">
        <v>43282</v>
      </c>
      <c r="E79" s="6">
        <v>44743</v>
      </c>
      <c r="F79" s="7">
        <f t="shared" si="2"/>
        <v>48</v>
      </c>
      <c r="G79" t="s">
        <v>339</v>
      </c>
      <c r="H79" t="s">
        <v>33</v>
      </c>
      <c r="K79" t="s">
        <v>14</v>
      </c>
      <c r="L79">
        <v>6</v>
      </c>
      <c r="M79">
        <v>5</v>
      </c>
      <c r="N79" s="8">
        <v>3</v>
      </c>
      <c r="O79" t="s">
        <v>340</v>
      </c>
      <c r="P79" s="11"/>
    </row>
    <row r="80" spans="1:16" ht="16" customHeight="1" x14ac:dyDescent="0.2">
      <c r="A80" t="s">
        <v>557</v>
      </c>
      <c r="B80">
        <v>2020</v>
      </c>
      <c r="C80" s="5">
        <v>500000</v>
      </c>
      <c r="D80" s="6">
        <v>44105</v>
      </c>
      <c r="E80" s="6">
        <v>45199</v>
      </c>
      <c r="F80" s="7">
        <f t="shared" si="2"/>
        <v>35</v>
      </c>
      <c r="G80" t="s">
        <v>182</v>
      </c>
      <c r="H80" t="s">
        <v>33</v>
      </c>
      <c r="K80" t="s">
        <v>14</v>
      </c>
      <c r="L80">
        <v>53</v>
      </c>
      <c r="M80">
        <v>2</v>
      </c>
      <c r="N80" s="8">
        <v>9</v>
      </c>
      <c r="O80" t="s">
        <v>181</v>
      </c>
      <c r="P80" s="11"/>
    </row>
    <row r="81" spans="1:16" ht="16" customHeight="1" x14ac:dyDescent="0.2">
      <c r="A81" t="s">
        <v>557</v>
      </c>
      <c r="B81">
        <v>2019</v>
      </c>
      <c r="C81" s="5">
        <v>490719</v>
      </c>
      <c r="D81" s="6">
        <v>43770</v>
      </c>
      <c r="E81" s="6">
        <v>44165</v>
      </c>
      <c r="F81" s="7">
        <f t="shared" si="2"/>
        <v>12</v>
      </c>
      <c r="G81" t="s">
        <v>180</v>
      </c>
      <c r="H81" t="s">
        <v>33</v>
      </c>
      <c r="K81" t="s">
        <v>14</v>
      </c>
      <c r="L81">
        <v>53</v>
      </c>
      <c r="M81">
        <v>2</v>
      </c>
      <c r="N81" s="8">
        <v>9</v>
      </c>
      <c r="O81" t="s">
        <v>181</v>
      </c>
      <c r="P81" s="11"/>
    </row>
    <row r="82" spans="1:16" ht="16" customHeight="1" x14ac:dyDescent="0.2">
      <c r="A82" t="s">
        <v>495</v>
      </c>
      <c r="B82">
        <v>2020</v>
      </c>
      <c r="C82" s="5">
        <v>465000</v>
      </c>
      <c r="D82" s="6">
        <v>44105</v>
      </c>
      <c r="E82" s="6">
        <v>44530</v>
      </c>
      <c r="F82" s="7">
        <f t="shared" si="2"/>
        <v>13</v>
      </c>
      <c r="G82" t="s">
        <v>185</v>
      </c>
      <c r="H82" t="s">
        <v>33</v>
      </c>
      <c r="J82">
        <v>1</v>
      </c>
      <c r="K82" t="s">
        <v>14</v>
      </c>
      <c r="L82">
        <v>6</v>
      </c>
      <c r="M82">
        <v>2</v>
      </c>
      <c r="N82" s="8">
        <v>9</v>
      </c>
      <c r="O82" t="s">
        <v>184</v>
      </c>
      <c r="P82" s="11"/>
    </row>
    <row r="83" spans="1:16" ht="16" customHeight="1" x14ac:dyDescent="0.2">
      <c r="A83" t="s">
        <v>495</v>
      </c>
      <c r="B83">
        <v>2018</v>
      </c>
      <c r="C83" s="5">
        <v>406709</v>
      </c>
      <c r="D83" s="6">
        <v>43344</v>
      </c>
      <c r="E83" s="6">
        <v>44927</v>
      </c>
      <c r="F83" s="7">
        <f t="shared" si="2"/>
        <v>52</v>
      </c>
      <c r="G83" t="s">
        <v>183</v>
      </c>
      <c r="H83" t="s">
        <v>26</v>
      </c>
      <c r="K83" t="s">
        <v>14</v>
      </c>
      <c r="L83">
        <v>6</v>
      </c>
      <c r="M83">
        <v>2</v>
      </c>
      <c r="N83" s="8">
        <v>9</v>
      </c>
      <c r="O83" t="s">
        <v>184</v>
      </c>
      <c r="P83" s="11"/>
    </row>
    <row r="84" spans="1:16" ht="16" customHeight="1" x14ac:dyDescent="0.2">
      <c r="A84" t="s">
        <v>524</v>
      </c>
      <c r="B84">
        <v>2019</v>
      </c>
      <c r="C84" s="5">
        <v>2999759</v>
      </c>
      <c r="D84" s="6">
        <v>43770</v>
      </c>
      <c r="E84" s="6">
        <v>45230</v>
      </c>
      <c r="F84" s="7">
        <f t="shared" si="2"/>
        <v>47</v>
      </c>
      <c r="G84" t="s">
        <v>187</v>
      </c>
      <c r="H84" t="s">
        <v>33</v>
      </c>
      <c r="K84" t="s">
        <v>14</v>
      </c>
      <c r="L84">
        <v>51</v>
      </c>
      <c r="M84">
        <v>2</v>
      </c>
      <c r="N84" s="8">
        <v>9</v>
      </c>
      <c r="O84" t="s">
        <v>188</v>
      </c>
    </row>
    <row r="85" spans="1:16" ht="16" customHeight="1" x14ac:dyDescent="0.2">
      <c r="A85" s="8" t="s">
        <v>483</v>
      </c>
      <c r="B85">
        <v>2020</v>
      </c>
      <c r="C85" s="9">
        <v>250000</v>
      </c>
      <c r="D85" s="10">
        <v>44013</v>
      </c>
      <c r="E85" s="10">
        <v>44927</v>
      </c>
      <c r="F85" s="7">
        <f t="shared" si="2"/>
        <v>30</v>
      </c>
      <c r="G85" s="8" t="s">
        <v>57</v>
      </c>
      <c r="H85" s="8" t="s">
        <v>17</v>
      </c>
      <c r="I85" s="8"/>
      <c r="J85" s="8"/>
      <c r="K85" s="8" t="s">
        <v>14</v>
      </c>
      <c r="L85" s="8">
        <v>4</v>
      </c>
      <c r="M85" s="8">
        <v>1</v>
      </c>
      <c r="N85" s="8">
        <v>10</v>
      </c>
      <c r="O85" s="8" t="s">
        <v>58</v>
      </c>
      <c r="P85" s="11"/>
    </row>
    <row r="86" spans="1:16" ht="16" customHeight="1" x14ac:dyDescent="0.2">
      <c r="A86" t="s">
        <v>603</v>
      </c>
      <c r="B86">
        <v>2019</v>
      </c>
      <c r="C86" s="5">
        <v>481083</v>
      </c>
      <c r="D86" s="6">
        <v>43709</v>
      </c>
      <c r="E86" s="6">
        <v>44255</v>
      </c>
      <c r="F86" s="7">
        <f t="shared" si="2"/>
        <v>17</v>
      </c>
      <c r="G86" t="s">
        <v>189</v>
      </c>
      <c r="H86" t="s">
        <v>39</v>
      </c>
      <c r="K86" t="s">
        <v>14</v>
      </c>
      <c r="L86" s="8">
        <v>57</v>
      </c>
      <c r="M86">
        <v>2</v>
      </c>
      <c r="N86" s="8">
        <v>9</v>
      </c>
      <c r="O86" t="s">
        <v>190</v>
      </c>
      <c r="P86" s="11"/>
    </row>
    <row r="87" spans="1:16" ht="16" customHeight="1" x14ac:dyDescent="0.2">
      <c r="A87" t="s">
        <v>522</v>
      </c>
      <c r="B87">
        <v>2018</v>
      </c>
      <c r="C87" s="5">
        <v>200000</v>
      </c>
      <c r="D87" s="6">
        <v>43313</v>
      </c>
      <c r="E87" s="6">
        <v>43465</v>
      </c>
      <c r="F87" s="7">
        <f t="shared" si="2"/>
        <v>4</v>
      </c>
      <c r="G87" t="s">
        <v>191</v>
      </c>
      <c r="H87" t="s">
        <v>192</v>
      </c>
      <c r="K87" t="s">
        <v>14</v>
      </c>
      <c r="L87">
        <v>8</v>
      </c>
      <c r="M87">
        <v>2</v>
      </c>
      <c r="N87" s="8">
        <v>9</v>
      </c>
      <c r="O87" t="s">
        <v>193</v>
      </c>
      <c r="P87" s="11"/>
    </row>
    <row r="88" spans="1:16" ht="16" customHeight="1" x14ac:dyDescent="0.2">
      <c r="A88" t="s">
        <v>607</v>
      </c>
      <c r="B88">
        <v>2018</v>
      </c>
      <c r="C88" s="5">
        <v>150000</v>
      </c>
      <c r="D88" s="6">
        <v>43435</v>
      </c>
      <c r="E88" s="6">
        <v>43921</v>
      </c>
      <c r="F88" s="7">
        <f t="shared" si="2"/>
        <v>15</v>
      </c>
      <c r="G88" t="s">
        <v>354</v>
      </c>
      <c r="H88" t="s">
        <v>107</v>
      </c>
      <c r="K88" t="s">
        <v>14</v>
      </c>
      <c r="L88">
        <v>57</v>
      </c>
      <c r="M88">
        <v>6</v>
      </c>
      <c r="N88" s="8">
        <v>4</v>
      </c>
      <c r="O88" t="s">
        <v>355</v>
      </c>
      <c r="P88" s="11"/>
    </row>
    <row r="89" spans="1:16" ht="16" customHeight="1" x14ac:dyDescent="0.2">
      <c r="A89" t="s">
        <v>467</v>
      </c>
      <c r="B89">
        <v>2019</v>
      </c>
      <c r="C89" s="5">
        <v>250000</v>
      </c>
      <c r="D89" s="6">
        <v>43617</v>
      </c>
      <c r="E89" s="6">
        <v>44196</v>
      </c>
      <c r="F89" s="7">
        <f t="shared" si="2"/>
        <v>18</v>
      </c>
      <c r="G89" t="s">
        <v>196</v>
      </c>
      <c r="H89" t="s">
        <v>33</v>
      </c>
      <c r="K89" t="s">
        <v>14</v>
      </c>
      <c r="L89">
        <v>55</v>
      </c>
      <c r="M89">
        <v>2</v>
      </c>
      <c r="N89" s="8">
        <v>9</v>
      </c>
      <c r="O89" t="s">
        <v>195</v>
      </c>
      <c r="P89" s="11"/>
    </row>
    <row r="90" spans="1:16" ht="16" customHeight="1" x14ac:dyDescent="0.2">
      <c r="A90" t="s">
        <v>467</v>
      </c>
      <c r="B90">
        <v>2018</v>
      </c>
      <c r="C90" s="5">
        <v>71001</v>
      </c>
      <c r="D90" s="6">
        <v>43344</v>
      </c>
      <c r="E90" s="6">
        <v>43966</v>
      </c>
      <c r="F90" s="7">
        <f t="shared" si="2"/>
        <v>20</v>
      </c>
      <c r="G90" t="s">
        <v>194</v>
      </c>
      <c r="H90" t="s">
        <v>23</v>
      </c>
      <c r="K90" t="s">
        <v>14</v>
      </c>
      <c r="L90">
        <v>55</v>
      </c>
      <c r="M90">
        <v>2</v>
      </c>
      <c r="N90" s="8">
        <v>9</v>
      </c>
      <c r="O90" t="s">
        <v>195</v>
      </c>
      <c r="P90" s="11"/>
    </row>
    <row r="91" spans="1:16" ht="16" customHeight="1" x14ac:dyDescent="0.2">
      <c r="A91" t="s">
        <v>597</v>
      </c>
      <c r="B91">
        <v>2019</v>
      </c>
      <c r="C91" s="5">
        <v>250000</v>
      </c>
      <c r="D91" s="6">
        <v>43617</v>
      </c>
      <c r="E91" s="6">
        <v>44561</v>
      </c>
      <c r="F91" s="7">
        <f t="shared" si="2"/>
        <v>30</v>
      </c>
      <c r="G91" t="s">
        <v>197</v>
      </c>
      <c r="H91" t="s">
        <v>33</v>
      </c>
      <c r="K91" t="s">
        <v>14</v>
      </c>
      <c r="L91">
        <v>55</v>
      </c>
      <c r="M91">
        <v>2</v>
      </c>
      <c r="N91" s="8">
        <v>9</v>
      </c>
      <c r="O91" t="s">
        <v>195</v>
      </c>
      <c r="P91" s="11"/>
    </row>
    <row r="92" spans="1:16" ht="16" customHeight="1" x14ac:dyDescent="0.2">
      <c r="A92" t="s">
        <v>596</v>
      </c>
      <c r="B92">
        <v>2020</v>
      </c>
      <c r="C92" s="5">
        <v>500000</v>
      </c>
      <c r="D92" s="6">
        <v>44136</v>
      </c>
      <c r="E92" s="6">
        <v>44865</v>
      </c>
      <c r="F92" s="7">
        <f t="shared" si="2"/>
        <v>23</v>
      </c>
      <c r="G92" t="s">
        <v>323</v>
      </c>
      <c r="H92" t="s">
        <v>107</v>
      </c>
      <c r="J92">
        <v>1</v>
      </c>
      <c r="K92" t="s">
        <v>14</v>
      </c>
      <c r="L92">
        <v>55</v>
      </c>
      <c r="M92">
        <v>2</v>
      </c>
      <c r="N92" s="8">
        <v>9</v>
      </c>
      <c r="O92" t="s">
        <v>324</v>
      </c>
      <c r="P92" s="8"/>
    </row>
    <row r="93" spans="1:16" ht="16" customHeight="1" x14ac:dyDescent="0.2">
      <c r="A93" t="s">
        <v>563</v>
      </c>
      <c r="B93">
        <v>2020</v>
      </c>
      <c r="C93" s="5">
        <v>350000</v>
      </c>
      <c r="D93" s="6">
        <v>44075</v>
      </c>
      <c r="E93" s="6">
        <v>44439</v>
      </c>
      <c r="F93" s="7">
        <f t="shared" si="2"/>
        <v>11</v>
      </c>
      <c r="G93" t="s">
        <v>198</v>
      </c>
      <c r="H93" t="s">
        <v>89</v>
      </c>
      <c r="K93" t="s">
        <v>14</v>
      </c>
      <c r="L93">
        <v>53</v>
      </c>
      <c r="M93">
        <v>2</v>
      </c>
      <c r="N93" s="8">
        <v>9</v>
      </c>
      <c r="O93" t="s">
        <v>199</v>
      </c>
      <c r="P93" s="11"/>
    </row>
    <row r="94" spans="1:16" ht="16" customHeight="1" x14ac:dyDescent="0.2">
      <c r="A94" t="s">
        <v>512</v>
      </c>
      <c r="B94">
        <v>2020</v>
      </c>
      <c r="C94" s="5">
        <v>675000</v>
      </c>
      <c r="D94" s="6">
        <v>44075</v>
      </c>
      <c r="E94" s="6">
        <v>44742</v>
      </c>
      <c r="F94" s="7">
        <f t="shared" si="2"/>
        <v>21</v>
      </c>
      <c r="G94" t="s">
        <v>200</v>
      </c>
      <c r="H94" t="s">
        <v>33</v>
      </c>
      <c r="J94">
        <v>1</v>
      </c>
      <c r="K94" t="s">
        <v>14</v>
      </c>
      <c r="L94">
        <v>7</v>
      </c>
      <c r="M94">
        <v>2</v>
      </c>
      <c r="N94" s="8">
        <v>9</v>
      </c>
      <c r="O94" t="s">
        <v>201</v>
      </c>
      <c r="P94" s="11"/>
    </row>
    <row r="95" spans="1:16" ht="16" customHeight="1" x14ac:dyDescent="0.2">
      <c r="A95" s="8" t="s">
        <v>588</v>
      </c>
      <c r="B95">
        <v>2019</v>
      </c>
      <c r="C95" s="9">
        <v>250000</v>
      </c>
      <c r="D95" s="10">
        <v>43586</v>
      </c>
      <c r="E95" s="10">
        <v>44043</v>
      </c>
      <c r="F95" s="7">
        <f t="shared" si="2"/>
        <v>14</v>
      </c>
      <c r="G95" s="8" t="s">
        <v>202</v>
      </c>
      <c r="H95" s="8" t="s">
        <v>39</v>
      </c>
      <c r="I95" s="8"/>
      <c r="J95" s="8"/>
      <c r="K95" s="8" t="s">
        <v>14</v>
      </c>
      <c r="L95" s="8">
        <v>54</v>
      </c>
      <c r="M95" s="8">
        <v>2</v>
      </c>
      <c r="N95" s="8">
        <v>9</v>
      </c>
      <c r="O95" s="8" t="s">
        <v>203</v>
      </c>
      <c r="P95" s="11"/>
    </row>
    <row r="96" spans="1:16" ht="16" customHeight="1" x14ac:dyDescent="0.2">
      <c r="A96" t="s">
        <v>523</v>
      </c>
      <c r="B96">
        <v>2018</v>
      </c>
      <c r="C96" s="5">
        <v>40000</v>
      </c>
      <c r="D96" s="6">
        <v>43344</v>
      </c>
      <c r="E96" s="6">
        <v>43465</v>
      </c>
      <c r="F96" s="7">
        <f t="shared" si="2"/>
        <v>3</v>
      </c>
      <c r="G96" t="s">
        <v>204</v>
      </c>
      <c r="H96" t="s">
        <v>192</v>
      </c>
      <c r="K96" t="s">
        <v>14</v>
      </c>
      <c r="L96">
        <v>8</v>
      </c>
      <c r="M96">
        <v>2</v>
      </c>
      <c r="N96" s="8">
        <v>9</v>
      </c>
      <c r="O96" t="s">
        <v>205</v>
      </c>
      <c r="P96" s="11"/>
    </row>
    <row r="97" spans="1:16" s="8" customFormat="1" ht="16" customHeight="1" x14ac:dyDescent="0.2">
      <c r="A97" t="s">
        <v>491</v>
      </c>
      <c r="B97">
        <v>2019</v>
      </c>
      <c r="C97" s="5">
        <v>745567</v>
      </c>
      <c r="D97" s="6">
        <v>43800</v>
      </c>
      <c r="E97" s="6">
        <v>44196</v>
      </c>
      <c r="F97" s="7">
        <f t="shared" si="2"/>
        <v>12</v>
      </c>
      <c r="G97" t="s">
        <v>206</v>
      </c>
      <c r="H97" t="s">
        <v>39</v>
      </c>
      <c r="I97"/>
      <c r="J97"/>
      <c r="K97" t="s">
        <v>14</v>
      </c>
      <c r="L97" s="8">
        <v>6</v>
      </c>
      <c r="M97">
        <v>2</v>
      </c>
      <c r="N97" s="8">
        <v>9</v>
      </c>
      <c r="O97" t="s">
        <v>207</v>
      </c>
      <c r="P97"/>
    </row>
    <row r="98" spans="1:16" s="11" customFormat="1" ht="16" customHeight="1" x14ac:dyDescent="0.2">
      <c r="A98" t="s">
        <v>605</v>
      </c>
      <c r="B98">
        <v>2020</v>
      </c>
      <c r="C98" s="5">
        <v>370380</v>
      </c>
      <c r="D98" s="6">
        <v>43983</v>
      </c>
      <c r="E98" s="6">
        <v>44530</v>
      </c>
      <c r="F98" s="7">
        <f t="shared" ref="F98:F129" si="3">DATEDIF(D98,E98,"M")</f>
        <v>17</v>
      </c>
      <c r="G98" t="s">
        <v>208</v>
      </c>
      <c r="H98" t="s">
        <v>79</v>
      </c>
      <c r="I98"/>
      <c r="J98"/>
      <c r="K98" t="s">
        <v>14</v>
      </c>
      <c r="L98" s="11">
        <v>57</v>
      </c>
      <c r="M98">
        <v>2</v>
      </c>
      <c r="N98" s="8">
        <v>9</v>
      </c>
      <c r="O98" t="s">
        <v>209</v>
      </c>
    </row>
    <row r="99" spans="1:16" s="11" customFormat="1" ht="16" customHeight="1" x14ac:dyDescent="0.2">
      <c r="A99" t="s">
        <v>591</v>
      </c>
      <c r="B99">
        <v>2019</v>
      </c>
      <c r="C99" s="5">
        <v>249500</v>
      </c>
      <c r="D99" s="6">
        <v>43556</v>
      </c>
      <c r="E99" s="6">
        <v>43982</v>
      </c>
      <c r="F99" s="7">
        <f t="shared" si="3"/>
        <v>13</v>
      </c>
      <c r="G99" t="s">
        <v>210</v>
      </c>
      <c r="H99" t="s">
        <v>39</v>
      </c>
      <c r="I99"/>
      <c r="J99"/>
      <c r="K99" t="s">
        <v>14</v>
      </c>
      <c r="L99" s="8">
        <v>54</v>
      </c>
      <c r="M99">
        <v>2</v>
      </c>
      <c r="N99" s="8">
        <v>9</v>
      </c>
      <c r="O99" t="s">
        <v>211</v>
      </c>
      <c r="P99"/>
    </row>
    <row r="100" spans="1:16" s="11" customFormat="1" ht="16" customHeight="1" x14ac:dyDescent="0.2">
      <c r="A100" t="s">
        <v>436</v>
      </c>
      <c r="B100">
        <v>2020</v>
      </c>
      <c r="C100" s="5">
        <v>3000000</v>
      </c>
      <c r="D100" s="6">
        <v>44136</v>
      </c>
      <c r="E100" s="6">
        <v>44712</v>
      </c>
      <c r="F100" s="7">
        <f t="shared" si="3"/>
        <v>18</v>
      </c>
      <c r="G100" t="s">
        <v>60</v>
      </c>
      <c r="H100" t="s">
        <v>33</v>
      </c>
      <c r="I100"/>
      <c r="J100">
        <v>1</v>
      </c>
      <c r="K100" t="s">
        <v>14</v>
      </c>
      <c r="L100">
        <v>2</v>
      </c>
      <c r="M100">
        <v>1</v>
      </c>
      <c r="N100" s="8">
        <v>10</v>
      </c>
      <c r="O100" t="s">
        <v>61</v>
      </c>
    </row>
    <row r="101" spans="1:16" s="11" customFormat="1" ht="16" customHeight="1" x14ac:dyDescent="0.2">
      <c r="A101" t="s">
        <v>593</v>
      </c>
      <c r="B101">
        <v>2019</v>
      </c>
      <c r="C101" s="5">
        <v>150000</v>
      </c>
      <c r="D101" s="6">
        <v>43770</v>
      </c>
      <c r="E101" s="6">
        <v>44255</v>
      </c>
      <c r="F101" s="7">
        <f t="shared" si="3"/>
        <v>15</v>
      </c>
      <c r="G101" t="s">
        <v>212</v>
      </c>
      <c r="H101" t="s">
        <v>63</v>
      </c>
      <c r="I101"/>
      <c r="J101"/>
      <c r="K101" t="s">
        <v>14</v>
      </c>
      <c r="L101">
        <v>54</v>
      </c>
      <c r="M101">
        <v>2</v>
      </c>
      <c r="N101" s="8">
        <v>9</v>
      </c>
      <c r="O101" t="s">
        <v>213</v>
      </c>
    </row>
    <row r="102" spans="1:16" s="11" customFormat="1" ht="16" customHeight="1" x14ac:dyDescent="0.2">
      <c r="A102" t="s">
        <v>371</v>
      </c>
      <c r="B102">
        <v>2020</v>
      </c>
      <c r="C102" s="5">
        <v>2000000</v>
      </c>
      <c r="D102" s="6">
        <v>44075</v>
      </c>
      <c r="E102" s="6">
        <v>44561</v>
      </c>
      <c r="F102" s="7">
        <f t="shared" si="3"/>
        <v>15</v>
      </c>
      <c r="G102" s="12" t="s">
        <v>218</v>
      </c>
      <c r="H102" t="s">
        <v>33</v>
      </c>
      <c r="I102"/>
      <c r="J102">
        <v>1</v>
      </c>
      <c r="K102" t="s">
        <v>14</v>
      </c>
      <c r="L102">
        <v>52</v>
      </c>
      <c r="M102">
        <v>2</v>
      </c>
      <c r="N102" s="8">
        <v>9</v>
      </c>
      <c r="O102" t="s">
        <v>215</v>
      </c>
    </row>
    <row r="103" spans="1:16" s="11" customFormat="1" ht="16" customHeight="1" x14ac:dyDescent="0.2">
      <c r="A103" t="s">
        <v>371</v>
      </c>
      <c r="B103">
        <v>2019</v>
      </c>
      <c r="C103" s="5">
        <v>300000</v>
      </c>
      <c r="D103" s="6">
        <v>43739</v>
      </c>
      <c r="E103" s="6">
        <v>44561</v>
      </c>
      <c r="F103" s="7">
        <f t="shared" si="3"/>
        <v>26</v>
      </c>
      <c r="G103" t="s">
        <v>217</v>
      </c>
      <c r="H103" t="s">
        <v>33</v>
      </c>
      <c r="I103"/>
      <c r="J103"/>
      <c r="K103" t="s">
        <v>14</v>
      </c>
      <c r="L103">
        <v>52</v>
      </c>
      <c r="M103">
        <v>2</v>
      </c>
      <c r="N103" s="8">
        <v>9</v>
      </c>
      <c r="O103" t="s">
        <v>215</v>
      </c>
    </row>
    <row r="104" spans="1:16" s="11" customFormat="1" ht="16" customHeight="1" x14ac:dyDescent="0.2">
      <c r="A104" t="s">
        <v>371</v>
      </c>
      <c r="B104">
        <v>2020</v>
      </c>
      <c r="C104" s="5">
        <v>250000</v>
      </c>
      <c r="D104" s="6">
        <v>44105</v>
      </c>
      <c r="E104" s="6">
        <v>44651</v>
      </c>
      <c r="F104" s="7">
        <f t="shared" si="3"/>
        <v>17</v>
      </c>
      <c r="G104" t="s">
        <v>219</v>
      </c>
      <c r="H104" t="s">
        <v>33</v>
      </c>
      <c r="I104"/>
      <c r="J104">
        <v>1</v>
      </c>
      <c r="K104" t="s">
        <v>14</v>
      </c>
      <c r="L104">
        <v>52</v>
      </c>
      <c r="M104">
        <v>2</v>
      </c>
      <c r="N104" s="8">
        <v>9</v>
      </c>
      <c r="O104" t="s">
        <v>215</v>
      </c>
    </row>
    <row r="105" spans="1:16" s="11" customFormat="1" ht="16" customHeight="1" x14ac:dyDescent="0.2">
      <c r="A105" t="s">
        <v>541</v>
      </c>
      <c r="B105">
        <v>2018</v>
      </c>
      <c r="C105" s="5">
        <v>838805</v>
      </c>
      <c r="D105" s="6">
        <v>43374</v>
      </c>
      <c r="E105" s="6">
        <v>44104</v>
      </c>
      <c r="F105" s="7">
        <f t="shared" si="3"/>
        <v>23</v>
      </c>
      <c r="G105" t="s">
        <v>214</v>
      </c>
      <c r="H105" t="s">
        <v>39</v>
      </c>
      <c r="I105"/>
      <c r="J105"/>
      <c r="K105" t="s">
        <v>14</v>
      </c>
      <c r="L105" s="8">
        <v>52</v>
      </c>
      <c r="M105">
        <v>2</v>
      </c>
      <c r="N105" s="8">
        <v>9</v>
      </c>
      <c r="O105" t="s">
        <v>215</v>
      </c>
      <c r="P105"/>
    </row>
    <row r="106" spans="1:16" s="8" customFormat="1" ht="16" customHeight="1" x14ac:dyDescent="0.2">
      <c r="A106" t="s">
        <v>541</v>
      </c>
      <c r="B106">
        <v>2018</v>
      </c>
      <c r="C106" s="5">
        <v>350000</v>
      </c>
      <c r="D106" s="6">
        <v>43282</v>
      </c>
      <c r="E106" s="6">
        <v>43738</v>
      </c>
      <c r="F106" s="7">
        <f t="shared" si="3"/>
        <v>14</v>
      </c>
      <c r="G106" t="s">
        <v>216</v>
      </c>
      <c r="H106" t="s">
        <v>33</v>
      </c>
      <c r="I106"/>
      <c r="J106"/>
      <c r="K106" t="s">
        <v>14</v>
      </c>
      <c r="L106">
        <v>52</v>
      </c>
      <c r="M106">
        <v>2</v>
      </c>
      <c r="N106" s="8">
        <v>9</v>
      </c>
      <c r="O106" t="s">
        <v>215</v>
      </c>
      <c r="P106"/>
    </row>
    <row r="107" spans="1:16" ht="16" customHeight="1" x14ac:dyDescent="0.2">
      <c r="A107" t="s">
        <v>513</v>
      </c>
      <c r="B107">
        <v>2020</v>
      </c>
      <c r="C107" s="5">
        <v>675000</v>
      </c>
      <c r="D107" s="6">
        <v>44105</v>
      </c>
      <c r="E107" s="6">
        <v>44927</v>
      </c>
      <c r="F107" s="7">
        <f t="shared" si="3"/>
        <v>27</v>
      </c>
      <c r="G107" t="s">
        <v>220</v>
      </c>
      <c r="H107" t="s">
        <v>33</v>
      </c>
      <c r="J107">
        <v>1</v>
      </c>
      <c r="K107" t="s">
        <v>14</v>
      </c>
      <c r="L107">
        <v>7</v>
      </c>
      <c r="M107">
        <v>2</v>
      </c>
      <c r="N107" s="8">
        <v>9</v>
      </c>
      <c r="O107" t="s">
        <v>221</v>
      </c>
      <c r="P107" s="11"/>
    </row>
    <row r="108" spans="1:16" s="11" customFormat="1" ht="16" customHeight="1" x14ac:dyDescent="0.2">
      <c r="A108" t="s">
        <v>515</v>
      </c>
      <c r="B108">
        <v>2020</v>
      </c>
      <c r="C108" s="5">
        <v>650000</v>
      </c>
      <c r="D108" s="6">
        <v>44105</v>
      </c>
      <c r="E108" s="6">
        <v>44469</v>
      </c>
      <c r="F108" s="7">
        <f t="shared" si="3"/>
        <v>11</v>
      </c>
      <c r="G108" t="s">
        <v>222</v>
      </c>
      <c r="H108" t="s">
        <v>33</v>
      </c>
      <c r="I108"/>
      <c r="J108">
        <v>1</v>
      </c>
      <c r="K108" t="s">
        <v>14</v>
      </c>
      <c r="L108">
        <v>7</v>
      </c>
      <c r="M108">
        <v>2</v>
      </c>
      <c r="N108" s="8">
        <v>9</v>
      </c>
      <c r="O108" t="s">
        <v>221</v>
      </c>
    </row>
    <row r="109" spans="1:16" s="11" customFormat="1" ht="16" customHeight="1" x14ac:dyDescent="0.2">
      <c r="A109" t="s">
        <v>540</v>
      </c>
      <c r="B109">
        <v>2020</v>
      </c>
      <c r="C109" s="5">
        <v>2000000</v>
      </c>
      <c r="D109" s="6">
        <v>44013</v>
      </c>
      <c r="E109" s="6">
        <v>45107</v>
      </c>
      <c r="F109" s="7">
        <f t="shared" si="3"/>
        <v>35</v>
      </c>
      <c r="G109" t="s">
        <v>357</v>
      </c>
      <c r="H109" t="s">
        <v>33</v>
      </c>
      <c r="I109"/>
      <c r="J109">
        <v>1</v>
      </c>
      <c r="K109" t="s">
        <v>14</v>
      </c>
      <c r="L109">
        <v>52</v>
      </c>
      <c r="M109">
        <v>6</v>
      </c>
      <c r="N109" s="8">
        <v>4</v>
      </c>
      <c r="O109" t="s">
        <v>358</v>
      </c>
      <c r="P109"/>
    </row>
    <row r="110" spans="1:16" ht="16" customHeight="1" x14ac:dyDescent="0.2">
      <c r="A110" t="s">
        <v>577</v>
      </c>
      <c r="B110">
        <v>2020</v>
      </c>
      <c r="C110" s="5">
        <v>150000</v>
      </c>
      <c r="D110" s="6">
        <v>44105</v>
      </c>
      <c r="E110" s="6">
        <v>44530</v>
      </c>
      <c r="F110" s="7">
        <f t="shared" si="3"/>
        <v>13</v>
      </c>
      <c r="G110" t="s">
        <v>223</v>
      </c>
      <c r="H110" t="s">
        <v>79</v>
      </c>
      <c r="K110" t="s">
        <v>14</v>
      </c>
      <c r="L110">
        <v>53</v>
      </c>
      <c r="M110">
        <v>2</v>
      </c>
      <c r="N110" s="8">
        <v>9</v>
      </c>
      <c r="O110" t="s">
        <v>224</v>
      </c>
    </row>
    <row r="111" spans="1:16" s="11" customFormat="1" ht="16" customHeight="1" x14ac:dyDescent="0.2">
      <c r="A111" t="s">
        <v>586</v>
      </c>
      <c r="B111">
        <v>2020</v>
      </c>
      <c r="C111" s="5">
        <v>2176824</v>
      </c>
      <c r="D111" s="6">
        <v>44166</v>
      </c>
      <c r="E111" s="6">
        <v>44926</v>
      </c>
      <c r="F111" s="7">
        <f t="shared" si="3"/>
        <v>24</v>
      </c>
      <c r="G111" t="s">
        <v>342</v>
      </c>
      <c r="H111" t="s">
        <v>33</v>
      </c>
      <c r="I111"/>
      <c r="J111">
        <v>1</v>
      </c>
      <c r="K111" t="s">
        <v>14</v>
      </c>
      <c r="L111">
        <v>54</v>
      </c>
      <c r="M111">
        <v>5</v>
      </c>
      <c r="N111" s="8">
        <v>3</v>
      </c>
      <c r="O111" t="s">
        <v>343</v>
      </c>
    </row>
    <row r="112" spans="1:16" s="11" customFormat="1" ht="16" customHeight="1" x14ac:dyDescent="0.2">
      <c r="A112" s="8" t="s">
        <v>581</v>
      </c>
      <c r="B112">
        <v>2020</v>
      </c>
      <c r="C112" s="9">
        <v>75000</v>
      </c>
      <c r="D112" s="10">
        <v>43983</v>
      </c>
      <c r="E112" s="10">
        <v>44074</v>
      </c>
      <c r="F112" s="7">
        <f t="shared" si="3"/>
        <v>2</v>
      </c>
      <c r="G112" s="8" t="s">
        <v>331</v>
      </c>
      <c r="H112" s="8" t="s">
        <v>192</v>
      </c>
      <c r="I112" s="8"/>
      <c r="J112" s="8"/>
      <c r="K112" s="8" t="s">
        <v>14</v>
      </c>
      <c r="L112" s="8">
        <v>53</v>
      </c>
      <c r="M112" s="8">
        <v>3</v>
      </c>
      <c r="N112" s="8">
        <v>1</v>
      </c>
      <c r="O112" s="8" t="s">
        <v>332</v>
      </c>
    </row>
    <row r="113" spans="1:16" s="11" customFormat="1" ht="16" customHeight="1" x14ac:dyDescent="0.2">
      <c r="A113" t="s">
        <v>466</v>
      </c>
      <c r="B113">
        <v>2018</v>
      </c>
      <c r="C113" s="5">
        <v>274096</v>
      </c>
      <c r="D113" s="6">
        <v>43435</v>
      </c>
      <c r="E113" s="6">
        <v>43830</v>
      </c>
      <c r="F113" s="7">
        <f t="shared" si="3"/>
        <v>12</v>
      </c>
      <c r="G113" t="s">
        <v>225</v>
      </c>
      <c r="H113" t="s">
        <v>192</v>
      </c>
      <c r="I113"/>
      <c r="J113"/>
      <c r="K113" t="s">
        <v>14</v>
      </c>
      <c r="L113">
        <v>53</v>
      </c>
      <c r="M113">
        <v>2</v>
      </c>
      <c r="N113" s="8">
        <v>9</v>
      </c>
      <c r="O113" t="s">
        <v>226</v>
      </c>
    </row>
    <row r="114" spans="1:16" ht="16" customHeight="1" x14ac:dyDescent="0.2">
      <c r="A114" t="s">
        <v>562</v>
      </c>
      <c r="B114">
        <v>2019</v>
      </c>
      <c r="C114" s="5">
        <v>375000</v>
      </c>
      <c r="D114" s="6">
        <v>43800</v>
      </c>
      <c r="E114" s="6">
        <v>44196</v>
      </c>
      <c r="F114" s="7">
        <f t="shared" si="3"/>
        <v>12</v>
      </c>
      <c r="G114" t="s">
        <v>227</v>
      </c>
      <c r="H114" t="s">
        <v>192</v>
      </c>
      <c r="K114" t="s">
        <v>14</v>
      </c>
      <c r="L114">
        <v>53</v>
      </c>
      <c r="M114">
        <v>2</v>
      </c>
      <c r="N114" s="8">
        <v>9</v>
      </c>
      <c r="O114" t="s">
        <v>226</v>
      </c>
      <c r="P114" s="11"/>
    </row>
    <row r="115" spans="1:16" s="11" customFormat="1" ht="16" customHeight="1" x14ac:dyDescent="0.2">
      <c r="A115" t="s">
        <v>518</v>
      </c>
      <c r="B115">
        <v>2018</v>
      </c>
      <c r="C115" s="5">
        <v>1152500</v>
      </c>
      <c r="D115" s="6">
        <v>43435</v>
      </c>
      <c r="E115" s="6">
        <v>43830</v>
      </c>
      <c r="F115" s="7">
        <f t="shared" si="3"/>
        <v>12</v>
      </c>
      <c r="G115" t="s">
        <v>228</v>
      </c>
      <c r="H115" t="s">
        <v>164</v>
      </c>
      <c r="I115"/>
      <c r="J115"/>
      <c r="K115" t="s">
        <v>14</v>
      </c>
      <c r="L115">
        <v>8</v>
      </c>
      <c r="M115">
        <v>2</v>
      </c>
      <c r="N115" s="8">
        <v>9</v>
      </c>
      <c r="O115" t="s">
        <v>229</v>
      </c>
      <c r="P115"/>
    </row>
    <row r="116" spans="1:16" s="11" customFormat="1" ht="16" customHeight="1" x14ac:dyDescent="0.2">
      <c r="A116" t="s">
        <v>589</v>
      </c>
      <c r="B116">
        <v>2020</v>
      </c>
      <c r="C116" s="5">
        <v>250000</v>
      </c>
      <c r="D116" s="6">
        <v>44075</v>
      </c>
      <c r="E116" s="6">
        <v>44530</v>
      </c>
      <c r="F116" s="7">
        <f t="shared" si="3"/>
        <v>14</v>
      </c>
      <c r="G116" s="12" t="s">
        <v>230</v>
      </c>
      <c r="H116" t="s">
        <v>33</v>
      </c>
      <c r="I116"/>
      <c r="J116"/>
      <c r="K116" t="s">
        <v>14</v>
      </c>
      <c r="L116">
        <v>54</v>
      </c>
      <c r="M116">
        <v>2</v>
      </c>
      <c r="N116" s="8">
        <v>9</v>
      </c>
      <c r="O116" t="s">
        <v>231</v>
      </c>
    </row>
    <row r="117" spans="1:16" s="11" customFormat="1" ht="16" customHeight="1" x14ac:dyDescent="0.2">
      <c r="A117" t="s">
        <v>565</v>
      </c>
      <c r="B117">
        <v>2019</v>
      </c>
      <c r="C117" s="5">
        <v>300350</v>
      </c>
      <c r="D117" s="6">
        <v>43770</v>
      </c>
      <c r="E117" s="6">
        <v>44227</v>
      </c>
      <c r="F117" s="7">
        <f t="shared" si="3"/>
        <v>14</v>
      </c>
      <c r="G117" t="s">
        <v>232</v>
      </c>
      <c r="H117" t="s">
        <v>39</v>
      </c>
      <c r="I117"/>
      <c r="J117"/>
      <c r="K117" t="s">
        <v>14</v>
      </c>
      <c r="L117" s="8">
        <v>53</v>
      </c>
      <c r="M117">
        <v>2</v>
      </c>
      <c r="N117" s="8">
        <v>9</v>
      </c>
      <c r="O117" t="s">
        <v>233</v>
      </c>
    </row>
    <row r="118" spans="1:16" s="11" customFormat="1" ht="16" customHeight="1" x14ac:dyDescent="0.2">
      <c r="A118" t="s">
        <v>598</v>
      </c>
      <c r="B118">
        <v>2020</v>
      </c>
      <c r="C118" s="5">
        <v>183500</v>
      </c>
      <c r="D118" s="6">
        <v>44166</v>
      </c>
      <c r="E118" s="6">
        <v>44804</v>
      </c>
      <c r="F118" s="7">
        <f t="shared" si="3"/>
        <v>20</v>
      </c>
      <c r="G118" t="s">
        <v>359</v>
      </c>
      <c r="H118" t="s">
        <v>39</v>
      </c>
      <c r="I118"/>
      <c r="J118"/>
      <c r="K118" t="s">
        <v>14</v>
      </c>
      <c r="L118" s="8">
        <v>55</v>
      </c>
      <c r="M118">
        <v>6</v>
      </c>
      <c r="N118" s="8">
        <v>4</v>
      </c>
      <c r="O118" t="s">
        <v>360</v>
      </c>
    </row>
    <row r="119" spans="1:16" ht="16" customHeight="1" x14ac:dyDescent="0.2">
      <c r="A119" t="s">
        <v>428</v>
      </c>
      <c r="B119">
        <v>2020</v>
      </c>
      <c r="C119" s="5">
        <v>30000000</v>
      </c>
      <c r="D119" s="6">
        <v>44136</v>
      </c>
      <c r="E119" s="6">
        <v>44681</v>
      </c>
      <c r="F119" s="7">
        <f t="shared" si="3"/>
        <v>17</v>
      </c>
      <c r="G119" t="s">
        <v>235</v>
      </c>
      <c r="H119" t="s">
        <v>33</v>
      </c>
      <c r="J119">
        <v>1</v>
      </c>
      <c r="K119" t="s">
        <v>14</v>
      </c>
      <c r="L119">
        <v>51</v>
      </c>
      <c r="M119">
        <v>2</v>
      </c>
      <c r="N119" s="8">
        <v>9</v>
      </c>
      <c r="O119" t="s">
        <v>236</v>
      </c>
      <c r="P119" s="11"/>
    </row>
    <row r="120" spans="1:16" s="11" customFormat="1" ht="16" customHeight="1" x14ac:dyDescent="0.2">
      <c r="A120" t="s">
        <v>550</v>
      </c>
      <c r="B120">
        <v>2019</v>
      </c>
      <c r="C120" s="5">
        <v>1000000</v>
      </c>
      <c r="D120" s="6">
        <v>43678</v>
      </c>
      <c r="E120" s="6">
        <v>44439</v>
      </c>
      <c r="F120" s="7">
        <f t="shared" si="3"/>
        <v>24</v>
      </c>
      <c r="G120" t="s">
        <v>237</v>
      </c>
      <c r="H120" t="s">
        <v>33</v>
      </c>
      <c r="I120"/>
      <c r="J120"/>
      <c r="K120" t="s">
        <v>14</v>
      </c>
      <c r="L120">
        <v>53</v>
      </c>
      <c r="M120">
        <v>2</v>
      </c>
      <c r="N120" s="8">
        <v>9</v>
      </c>
      <c r="O120" t="s">
        <v>238</v>
      </c>
      <c r="P120"/>
    </row>
    <row r="121" spans="1:16" s="11" customFormat="1" ht="16" customHeight="1" x14ac:dyDescent="0.2">
      <c r="A121" t="s">
        <v>550</v>
      </c>
      <c r="B121">
        <v>2019</v>
      </c>
      <c r="C121" s="5">
        <v>445000</v>
      </c>
      <c r="D121" s="6">
        <v>43770</v>
      </c>
      <c r="E121" s="6">
        <v>43921</v>
      </c>
      <c r="F121" s="7">
        <f t="shared" si="3"/>
        <v>4</v>
      </c>
      <c r="G121" t="s">
        <v>237</v>
      </c>
      <c r="H121" t="s">
        <v>33</v>
      </c>
      <c r="I121"/>
      <c r="J121"/>
      <c r="K121" t="s">
        <v>14</v>
      </c>
      <c r="L121">
        <v>53</v>
      </c>
      <c r="M121">
        <v>2</v>
      </c>
      <c r="N121" s="8">
        <v>9</v>
      </c>
      <c r="O121" t="s">
        <v>238</v>
      </c>
      <c r="P121" s="8"/>
    </row>
    <row r="122" spans="1:16" s="11" customFormat="1" ht="16" customHeight="1" x14ac:dyDescent="0.2">
      <c r="A122" s="8" t="s">
        <v>569</v>
      </c>
      <c r="B122">
        <v>2020</v>
      </c>
      <c r="C122" s="9">
        <v>250000</v>
      </c>
      <c r="D122" s="10">
        <v>44136</v>
      </c>
      <c r="E122" s="10">
        <v>44440</v>
      </c>
      <c r="F122" s="7">
        <f t="shared" si="3"/>
        <v>10</v>
      </c>
      <c r="G122" s="8" t="s">
        <v>239</v>
      </c>
      <c r="H122" s="8" t="s">
        <v>13</v>
      </c>
      <c r="I122" s="8"/>
      <c r="J122" s="8">
        <v>1</v>
      </c>
      <c r="K122" s="8" t="s">
        <v>14</v>
      </c>
      <c r="L122" s="8">
        <v>53</v>
      </c>
      <c r="M122" s="8">
        <v>2</v>
      </c>
      <c r="N122" s="8">
        <v>9</v>
      </c>
      <c r="O122" s="8" t="s">
        <v>240</v>
      </c>
    </row>
    <row r="123" spans="1:16" s="11" customFormat="1" ht="16" customHeight="1" x14ac:dyDescent="0.2">
      <c r="A123" t="s">
        <v>564</v>
      </c>
      <c r="B123">
        <v>2020</v>
      </c>
      <c r="C123" s="5">
        <v>350000</v>
      </c>
      <c r="D123" s="6">
        <v>44136</v>
      </c>
      <c r="E123" s="6">
        <v>44439</v>
      </c>
      <c r="F123" s="7">
        <f t="shared" si="3"/>
        <v>9</v>
      </c>
      <c r="G123" t="s">
        <v>241</v>
      </c>
      <c r="H123" t="s">
        <v>33</v>
      </c>
      <c r="I123"/>
      <c r="J123">
        <v>1</v>
      </c>
      <c r="K123" t="s">
        <v>14</v>
      </c>
      <c r="L123">
        <v>53</v>
      </c>
      <c r="M123">
        <v>2</v>
      </c>
      <c r="N123" s="8">
        <v>9</v>
      </c>
      <c r="O123" t="s">
        <v>240</v>
      </c>
    </row>
    <row r="124" spans="1:16" s="11" customFormat="1" ht="16" customHeight="1" x14ac:dyDescent="0.2">
      <c r="A124" t="s">
        <v>567</v>
      </c>
      <c r="B124">
        <v>2019</v>
      </c>
      <c r="C124" s="5">
        <v>300000</v>
      </c>
      <c r="D124" s="6">
        <v>43647</v>
      </c>
      <c r="E124" s="6">
        <v>44012</v>
      </c>
      <c r="F124" s="7">
        <f t="shared" si="3"/>
        <v>11</v>
      </c>
      <c r="G124" t="s">
        <v>242</v>
      </c>
      <c r="H124" t="s">
        <v>33</v>
      </c>
      <c r="I124"/>
      <c r="J124"/>
      <c r="K124" t="s">
        <v>14</v>
      </c>
      <c r="L124">
        <v>53</v>
      </c>
      <c r="M124">
        <v>2</v>
      </c>
      <c r="N124" s="8">
        <v>9</v>
      </c>
      <c r="O124" t="s">
        <v>243</v>
      </c>
    </row>
    <row r="125" spans="1:16" s="11" customFormat="1" ht="16" customHeight="1" x14ac:dyDescent="0.2">
      <c r="A125" t="s">
        <v>567</v>
      </c>
      <c r="B125">
        <v>2020</v>
      </c>
      <c r="C125" s="5">
        <v>252055</v>
      </c>
      <c r="D125" s="6">
        <v>44105</v>
      </c>
      <c r="E125" s="6">
        <v>44592</v>
      </c>
      <c r="F125" s="7">
        <f t="shared" si="3"/>
        <v>15</v>
      </c>
      <c r="G125" t="s">
        <v>244</v>
      </c>
      <c r="H125" t="s">
        <v>33</v>
      </c>
      <c r="I125"/>
      <c r="J125">
        <v>1</v>
      </c>
      <c r="K125" t="s">
        <v>14</v>
      </c>
      <c r="L125">
        <v>53</v>
      </c>
      <c r="M125">
        <v>2</v>
      </c>
      <c r="N125" s="8">
        <v>9</v>
      </c>
      <c r="O125" t="s">
        <v>243</v>
      </c>
    </row>
    <row r="126" spans="1:16" s="11" customFormat="1" ht="16" customHeight="1" x14ac:dyDescent="0.2">
      <c r="A126" t="s">
        <v>525</v>
      </c>
      <c r="B126">
        <v>2020</v>
      </c>
      <c r="C126" s="5">
        <v>1500000</v>
      </c>
      <c r="D126" s="6">
        <v>44105</v>
      </c>
      <c r="E126" s="6">
        <v>44561</v>
      </c>
      <c r="F126" s="7">
        <f t="shared" si="3"/>
        <v>14</v>
      </c>
      <c r="G126" t="s">
        <v>245</v>
      </c>
      <c r="H126" t="s">
        <v>33</v>
      </c>
      <c r="I126"/>
      <c r="J126">
        <v>1</v>
      </c>
      <c r="K126" t="s">
        <v>14</v>
      </c>
      <c r="L126">
        <v>51</v>
      </c>
      <c r="M126">
        <v>2</v>
      </c>
      <c r="N126" s="8">
        <v>9</v>
      </c>
      <c r="O126" t="s">
        <v>246</v>
      </c>
    </row>
    <row r="127" spans="1:16" s="11" customFormat="1" ht="16" customHeight="1" x14ac:dyDescent="0.2">
      <c r="A127" t="s">
        <v>549</v>
      </c>
      <c r="B127">
        <v>2020</v>
      </c>
      <c r="C127" s="5">
        <v>1096980</v>
      </c>
      <c r="D127" s="6">
        <v>44136</v>
      </c>
      <c r="E127" s="6">
        <v>44500</v>
      </c>
      <c r="F127" s="7">
        <f t="shared" si="3"/>
        <v>11</v>
      </c>
      <c r="G127" t="s">
        <v>247</v>
      </c>
      <c r="H127" t="s">
        <v>33</v>
      </c>
      <c r="I127"/>
      <c r="J127">
        <v>1</v>
      </c>
      <c r="K127" t="s">
        <v>14</v>
      </c>
      <c r="L127">
        <v>53</v>
      </c>
      <c r="M127">
        <v>2</v>
      </c>
      <c r="N127" s="8">
        <v>9</v>
      </c>
      <c r="O127" t="s">
        <v>248</v>
      </c>
      <c r="P127"/>
    </row>
    <row r="128" spans="1:16" s="11" customFormat="1" ht="16" customHeight="1" x14ac:dyDescent="0.2">
      <c r="A128" t="s">
        <v>571</v>
      </c>
      <c r="B128">
        <v>2020</v>
      </c>
      <c r="C128" s="5">
        <v>250000</v>
      </c>
      <c r="D128" s="6">
        <v>43983</v>
      </c>
      <c r="E128" s="6">
        <v>44773</v>
      </c>
      <c r="F128" s="7">
        <f t="shared" si="3"/>
        <v>25</v>
      </c>
      <c r="G128" t="s">
        <v>249</v>
      </c>
      <c r="H128" t="s">
        <v>89</v>
      </c>
      <c r="I128"/>
      <c r="J128"/>
      <c r="K128" t="s">
        <v>14</v>
      </c>
      <c r="L128">
        <v>53</v>
      </c>
      <c r="M128">
        <v>2</v>
      </c>
      <c r="N128" s="8">
        <v>9</v>
      </c>
      <c r="O128" t="s">
        <v>250</v>
      </c>
      <c r="P128"/>
    </row>
    <row r="129" spans="1:16" s="8" customFormat="1" ht="16" customHeight="1" x14ac:dyDescent="0.2">
      <c r="A129" t="s">
        <v>520</v>
      </c>
      <c r="B129">
        <v>2020</v>
      </c>
      <c r="C129" s="5">
        <v>500000</v>
      </c>
      <c r="D129" s="6">
        <v>44075</v>
      </c>
      <c r="E129" s="6">
        <v>44317</v>
      </c>
      <c r="F129" s="7">
        <f t="shared" si="3"/>
        <v>8</v>
      </c>
      <c r="G129" t="s">
        <v>251</v>
      </c>
      <c r="H129" t="s">
        <v>33</v>
      </c>
      <c r="I129"/>
      <c r="J129">
        <v>1</v>
      </c>
      <c r="K129" t="s">
        <v>14</v>
      </c>
      <c r="L129">
        <v>8</v>
      </c>
      <c r="M129">
        <v>2</v>
      </c>
      <c r="N129" s="8">
        <v>9</v>
      </c>
      <c r="O129" t="s">
        <v>252</v>
      </c>
      <c r="P129" s="11"/>
    </row>
    <row r="130" spans="1:16" s="11" customFormat="1" ht="16" customHeight="1" x14ac:dyDescent="0.2">
      <c r="A130" t="s">
        <v>587</v>
      </c>
      <c r="B130">
        <v>2020</v>
      </c>
      <c r="C130" s="5">
        <v>500000</v>
      </c>
      <c r="D130" s="6">
        <v>43983</v>
      </c>
      <c r="E130" s="6">
        <v>45382</v>
      </c>
      <c r="F130" s="7">
        <f t="shared" ref="F130:F161" si="4">DATEDIF(D130,E130,"M")</f>
        <v>45</v>
      </c>
      <c r="G130" t="s">
        <v>253</v>
      </c>
      <c r="H130" t="s">
        <v>23</v>
      </c>
      <c r="I130"/>
      <c r="J130"/>
      <c r="K130" t="s">
        <v>14</v>
      </c>
      <c r="L130">
        <v>54</v>
      </c>
      <c r="M130">
        <v>2</v>
      </c>
      <c r="N130" s="8">
        <v>9</v>
      </c>
      <c r="O130" t="s">
        <v>254</v>
      </c>
    </row>
    <row r="131" spans="1:16" s="11" customFormat="1" ht="16" customHeight="1" x14ac:dyDescent="0.2">
      <c r="A131" t="s">
        <v>551</v>
      </c>
      <c r="B131">
        <v>2018</v>
      </c>
      <c r="C131" s="5">
        <v>760600</v>
      </c>
      <c r="D131" s="6">
        <v>43405</v>
      </c>
      <c r="E131" s="6">
        <v>43646</v>
      </c>
      <c r="F131" s="7">
        <f t="shared" si="4"/>
        <v>7</v>
      </c>
      <c r="G131" t="s">
        <v>255</v>
      </c>
      <c r="H131" t="s">
        <v>164</v>
      </c>
      <c r="I131"/>
      <c r="J131"/>
      <c r="K131" t="s">
        <v>14</v>
      </c>
      <c r="L131">
        <v>53</v>
      </c>
      <c r="M131">
        <v>2</v>
      </c>
      <c r="N131" s="8">
        <v>9</v>
      </c>
      <c r="O131" t="s">
        <v>256</v>
      </c>
      <c r="P131"/>
    </row>
    <row r="132" spans="1:16" s="11" customFormat="1" ht="16" customHeight="1" x14ac:dyDescent="0.2">
      <c r="A132" t="s">
        <v>551</v>
      </c>
      <c r="B132">
        <v>2019</v>
      </c>
      <c r="C132" s="5">
        <v>129420</v>
      </c>
      <c r="D132" s="6">
        <v>43586</v>
      </c>
      <c r="E132" s="6">
        <v>43677</v>
      </c>
      <c r="F132" s="7">
        <f t="shared" si="4"/>
        <v>2</v>
      </c>
      <c r="G132" t="s">
        <v>257</v>
      </c>
      <c r="H132" t="s">
        <v>164</v>
      </c>
      <c r="I132"/>
      <c r="J132"/>
      <c r="K132" t="s">
        <v>14</v>
      </c>
      <c r="L132">
        <v>53</v>
      </c>
      <c r="M132">
        <v>2</v>
      </c>
      <c r="N132" s="8">
        <v>9</v>
      </c>
      <c r="O132" t="s">
        <v>256</v>
      </c>
      <c r="P132" s="8"/>
    </row>
    <row r="133" spans="1:16" s="11" customFormat="1" ht="16" customHeight="1" x14ac:dyDescent="0.2">
      <c r="A133" t="s">
        <v>590</v>
      </c>
      <c r="B133">
        <v>2020</v>
      </c>
      <c r="C133" s="5">
        <v>250000</v>
      </c>
      <c r="D133" s="6">
        <v>44136</v>
      </c>
      <c r="E133" s="6">
        <v>44316</v>
      </c>
      <c r="F133" s="7">
        <f t="shared" si="4"/>
        <v>5</v>
      </c>
      <c r="G133" t="s">
        <v>258</v>
      </c>
      <c r="H133" t="s">
        <v>33</v>
      </c>
      <c r="I133"/>
      <c r="J133">
        <v>1</v>
      </c>
      <c r="K133" t="s">
        <v>14</v>
      </c>
      <c r="L133">
        <v>54</v>
      </c>
      <c r="M133">
        <v>2</v>
      </c>
      <c r="N133" s="8">
        <v>9</v>
      </c>
      <c r="O133" t="s">
        <v>259</v>
      </c>
    </row>
    <row r="134" spans="1:16" s="11" customFormat="1" ht="16" customHeight="1" x14ac:dyDescent="0.2">
      <c r="A134" t="s">
        <v>608</v>
      </c>
      <c r="B134">
        <v>2019</v>
      </c>
      <c r="C134" s="5">
        <v>100000</v>
      </c>
      <c r="D134" s="6">
        <v>43586</v>
      </c>
      <c r="E134" s="6">
        <v>43951</v>
      </c>
      <c r="F134" s="7">
        <f t="shared" si="4"/>
        <v>11</v>
      </c>
      <c r="G134" t="s">
        <v>260</v>
      </c>
      <c r="H134" t="s">
        <v>26</v>
      </c>
      <c r="I134"/>
      <c r="J134"/>
      <c r="K134" t="s">
        <v>14</v>
      </c>
      <c r="L134">
        <v>57</v>
      </c>
      <c r="M134">
        <v>2</v>
      </c>
      <c r="N134" s="8">
        <v>9</v>
      </c>
      <c r="O134" t="s">
        <v>261</v>
      </c>
    </row>
    <row r="135" spans="1:16" s="11" customFormat="1" ht="16" customHeight="1" x14ac:dyDescent="0.2">
      <c r="A135" t="s">
        <v>547</v>
      </c>
      <c r="B135">
        <v>2019</v>
      </c>
      <c r="C135" s="5">
        <v>1250000</v>
      </c>
      <c r="D135" s="6">
        <v>43466</v>
      </c>
      <c r="E135" s="6">
        <v>45291</v>
      </c>
      <c r="F135" s="7">
        <f t="shared" si="4"/>
        <v>59</v>
      </c>
      <c r="G135" t="s">
        <v>262</v>
      </c>
      <c r="H135" t="s">
        <v>63</v>
      </c>
      <c r="I135"/>
      <c r="J135"/>
      <c r="K135" t="s">
        <v>14</v>
      </c>
      <c r="L135">
        <v>53</v>
      </c>
      <c r="M135">
        <v>2</v>
      </c>
      <c r="N135" s="8">
        <v>9</v>
      </c>
      <c r="O135" t="s">
        <v>263</v>
      </c>
      <c r="P135"/>
    </row>
    <row r="136" spans="1:16" s="11" customFormat="1" ht="16" customHeight="1" x14ac:dyDescent="0.2">
      <c r="A136" t="s">
        <v>600</v>
      </c>
      <c r="B136">
        <v>2019</v>
      </c>
      <c r="C136" s="5">
        <v>100000</v>
      </c>
      <c r="D136" s="6">
        <v>43617</v>
      </c>
      <c r="E136" s="6">
        <v>44012</v>
      </c>
      <c r="F136" s="7">
        <f t="shared" si="4"/>
        <v>12</v>
      </c>
      <c r="G136" t="s">
        <v>264</v>
      </c>
      <c r="H136" t="s">
        <v>33</v>
      </c>
      <c r="I136"/>
      <c r="J136"/>
      <c r="K136" t="s">
        <v>14</v>
      </c>
      <c r="L136">
        <v>55</v>
      </c>
      <c r="M136">
        <v>2</v>
      </c>
      <c r="N136" s="8">
        <v>9</v>
      </c>
      <c r="O136" t="s">
        <v>265</v>
      </c>
    </row>
    <row r="137" spans="1:16" s="11" customFormat="1" ht="16" customHeight="1" x14ac:dyDescent="0.2">
      <c r="A137" t="s">
        <v>548</v>
      </c>
      <c r="B137">
        <v>2020</v>
      </c>
      <c r="C137" s="5">
        <v>1154600</v>
      </c>
      <c r="D137" s="6">
        <v>44166</v>
      </c>
      <c r="E137" s="6">
        <v>45107</v>
      </c>
      <c r="F137" s="7">
        <f t="shared" si="4"/>
        <v>30</v>
      </c>
      <c r="G137" t="s">
        <v>266</v>
      </c>
      <c r="H137" t="s">
        <v>33</v>
      </c>
      <c r="I137"/>
      <c r="J137"/>
      <c r="K137" t="s">
        <v>14</v>
      </c>
      <c r="L137">
        <v>53</v>
      </c>
      <c r="M137">
        <v>2</v>
      </c>
      <c r="N137" s="8">
        <v>9</v>
      </c>
      <c r="O137" t="s">
        <v>267</v>
      </c>
      <c r="P137"/>
    </row>
    <row r="138" spans="1:16" s="11" customFormat="1" ht="16" customHeight="1" x14ac:dyDescent="0.2">
      <c r="A138" t="s">
        <v>521</v>
      </c>
      <c r="B138">
        <v>2019</v>
      </c>
      <c r="C138" s="5">
        <v>395847</v>
      </c>
      <c r="D138" s="6">
        <v>43647</v>
      </c>
      <c r="E138" s="6">
        <v>46568</v>
      </c>
      <c r="F138" s="7">
        <f t="shared" si="4"/>
        <v>95</v>
      </c>
      <c r="G138" s="12" t="s">
        <v>268</v>
      </c>
      <c r="H138" t="s">
        <v>26</v>
      </c>
      <c r="I138"/>
      <c r="J138"/>
      <c r="K138" t="s">
        <v>14</v>
      </c>
      <c r="L138">
        <v>8</v>
      </c>
      <c r="M138">
        <v>2</v>
      </c>
      <c r="N138" s="8">
        <v>9</v>
      </c>
      <c r="O138" t="s">
        <v>269</v>
      </c>
    </row>
    <row r="139" spans="1:16" ht="16" customHeight="1" x14ac:dyDescent="0.2">
      <c r="A139" t="s">
        <v>497</v>
      </c>
      <c r="B139">
        <v>2020</v>
      </c>
      <c r="C139" s="5">
        <v>500000</v>
      </c>
      <c r="D139" s="6">
        <v>44136</v>
      </c>
      <c r="E139" s="6">
        <v>44926</v>
      </c>
      <c r="F139" s="7">
        <f t="shared" si="4"/>
        <v>25</v>
      </c>
      <c r="G139" t="s">
        <v>273</v>
      </c>
      <c r="H139" t="s">
        <v>39</v>
      </c>
      <c r="K139" t="s">
        <v>14</v>
      </c>
      <c r="L139">
        <v>6</v>
      </c>
      <c r="M139">
        <v>2</v>
      </c>
      <c r="N139" s="8">
        <v>9</v>
      </c>
      <c r="O139" t="s">
        <v>271</v>
      </c>
      <c r="P139" s="11"/>
    </row>
    <row r="140" spans="1:16" s="11" customFormat="1" ht="16" customHeight="1" x14ac:dyDescent="0.2">
      <c r="A140" t="s">
        <v>497</v>
      </c>
      <c r="B140">
        <v>2020</v>
      </c>
      <c r="C140" s="5">
        <v>499961</v>
      </c>
      <c r="D140" s="6">
        <v>44136</v>
      </c>
      <c r="E140" s="6">
        <v>44681</v>
      </c>
      <c r="F140" s="7">
        <f t="shared" si="4"/>
        <v>17</v>
      </c>
      <c r="G140" t="s">
        <v>272</v>
      </c>
      <c r="H140" t="s">
        <v>39</v>
      </c>
      <c r="I140"/>
      <c r="J140"/>
      <c r="K140" t="s">
        <v>14</v>
      </c>
      <c r="L140">
        <v>6</v>
      </c>
      <c r="M140">
        <v>2</v>
      </c>
      <c r="N140" s="8">
        <v>9</v>
      </c>
      <c r="O140" t="s">
        <v>271</v>
      </c>
    </row>
    <row r="141" spans="1:16" ht="16" customHeight="1" x14ac:dyDescent="0.2">
      <c r="A141" t="s">
        <v>497</v>
      </c>
      <c r="B141">
        <v>2019</v>
      </c>
      <c r="C141" s="5">
        <v>351362</v>
      </c>
      <c r="D141" s="6">
        <v>43678</v>
      </c>
      <c r="E141" s="6">
        <v>44255</v>
      </c>
      <c r="F141" s="7">
        <f t="shared" si="4"/>
        <v>18</v>
      </c>
      <c r="G141" t="s">
        <v>270</v>
      </c>
      <c r="H141" t="s">
        <v>39</v>
      </c>
      <c r="K141" t="s">
        <v>14</v>
      </c>
      <c r="L141">
        <v>6</v>
      </c>
      <c r="M141">
        <v>2</v>
      </c>
      <c r="N141" s="8">
        <v>9</v>
      </c>
      <c r="O141" t="s">
        <v>271</v>
      </c>
      <c r="P141" s="11"/>
    </row>
    <row r="142" spans="1:16" s="11" customFormat="1" ht="16" customHeight="1" x14ac:dyDescent="0.2">
      <c r="A142" t="s">
        <v>476</v>
      </c>
      <c r="B142">
        <v>2020</v>
      </c>
      <c r="C142" s="5">
        <v>350000</v>
      </c>
      <c r="D142" s="6">
        <v>44136</v>
      </c>
      <c r="E142" s="6">
        <v>44895</v>
      </c>
      <c r="F142" s="7">
        <f t="shared" si="4"/>
        <v>24</v>
      </c>
      <c r="G142" t="s">
        <v>62</v>
      </c>
      <c r="H142" t="s">
        <v>63</v>
      </c>
      <c r="I142"/>
      <c r="J142">
        <v>1</v>
      </c>
      <c r="K142" t="s">
        <v>14</v>
      </c>
      <c r="L142">
        <v>2</v>
      </c>
      <c r="M142">
        <v>1</v>
      </c>
      <c r="N142" s="8">
        <v>10</v>
      </c>
      <c r="O142" t="s">
        <v>64</v>
      </c>
    </row>
    <row r="143" spans="1:16" s="11" customFormat="1" ht="16" customHeight="1" x14ac:dyDescent="0.2">
      <c r="A143" s="8" t="s">
        <v>475</v>
      </c>
      <c r="B143">
        <v>2020</v>
      </c>
      <c r="C143" s="9">
        <v>450000</v>
      </c>
      <c r="D143" s="10">
        <v>43983</v>
      </c>
      <c r="E143" s="10">
        <v>44927</v>
      </c>
      <c r="F143" s="7">
        <f t="shared" si="4"/>
        <v>31</v>
      </c>
      <c r="G143" s="8" t="s">
        <v>16</v>
      </c>
      <c r="H143" s="8" t="s">
        <v>17</v>
      </c>
      <c r="I143" s="8"/>
      <c r="J143" s="8"/>
      <c r="K143" s="8" t="s">
        <v>14</v>
      </c>
      <c r="L143" s="8">
        <v>2</v>
      </c>
      <c r="M143" s="8">
        <v>1</v>
      </c>
      <c r="N143" s="8">
        <v>10</v>
      </c>
      <c r="O143" s="8" t="s">
        <v>15</v>
      </c>
    </row>
    <row r="144" spans="1:16" s="11" customFormat="1" ht="16" customHeight="1" x14ac:dyDescent="0.2">
      <c r="A144" t="s">
        <v>478</v>
      </c>
      <c r="B144">
        <v>2019</v>
      </c>
      <c r="C144" s="5">
        <v>200000</v>
      </c>
      <c r="D144" s="6">
        <v>43770</v>
      </c>
      <c r="E144" s="6">
        <v>44681</v>
      </c>
      <c r="F144" s="7">
        <f t="shared" si="4"/>
        <v>29</v>
      </c>
      <c r="G144" t="s">
        <v>12</v>
      </c>
      <c r="H144" t="s">
        <v>13</v>
      </c>
      <c r="I144"/>
      <c r="J144"/>
      <c r="K144" t="s">
        <v>14</v>
      </c>
      <c r="L144">
        <v>2</v>
      </c>
      <c r="M144">
        <v>1</v>
      </c>
      <c r="N144" s="8">
        <v>10</v>
      </c>
      <c r="O144" t="s">
        <v>15</v>
      </c>
    </row>
    <row r="145" spans="1:16" ht="16" customHeight="1" x14ac:dyDescent="0.2">
      <c r="A145" s="8" t="s">
        <v>479</v>
      </c>
      <c r="B145">
        <v>2019</v>
      </c>
      <c r="C145" s="9">
        <v>100000</v>
      </c>
      <c r="D145" s="10">
        <v>43739</v>
      </c>
      <c r="E145" s="10">
        <v>44104</v>
      </c>
      <c r="F145" s="7">
        <f t="shared" si="4"/>
        <v>11</v>
      </c>
      <c r="G145" s="8" t="s">
        <v>18</v>
      </c>
      <c r="H145" s="8" t="s">
        <v>19</v>
      </c>
      <c r="I145" s="8"/>
      <c r="J145" s="8"/>
      <c r="K145" s="8" t="s">
        <v>14</v>
      </c>
      <c r="L145" s="8">
        <v>2</v>
      </c>
      <c r="M145" s="8">
        <v>1</v>
      </c>
      <c r="N145" s="8">
        <v>10</v>
      </c>
      <c r="O145" s="8" t="s">
        <v>20</v>
      </c>
      <c r="P145" s="11"/>
    </row>
    <row r="146" spans="1:16" s="8" customFormat="1" ht="16" customHeight="1" x14ac:dyDescent="0.2">
      <c r="A146" t="s">
        <v>21</v>
      </c>
      <c r="B146">
        <v>2020</v>
      </c>
      <c r="C146" s="5">
        <v>500000</v>
      </c>
      <c r="D146" s="6">
        <v>43952</v>
      </c>
      <c r="E146" s="6">
        <v>44500</v>
      </c>
      <c r="F146" s="7">
        <f t="shared" si="4"/>
        <v>17</v>
      </c>
      <c r="G146" t="s">
        <v>22</v>
      </c>
      <c r="H146" t="s">
        <v>23</v>
      </c>
      <c r="I146"/>
      <c r="J146">
        <v>1</v>
      </c>
      <c r="K146" t="s">
        <v>14</v>
      </c>
      <c r="L146">
        <v>2</v>
      </c>
      <c r="M146">
        <v>1</v>
      </c>
      <c r="N146" s="8">
        <v>10</v>
      </c>
      <c r="O146" t="s">
        <v>24</v>
      </c>
      <c r="P146" s="11"/>
    </row>
    <row r="147" spans="1:16" s="11" customFormat="1" ht="16" customHeight="1" x14ac:dyDescent="0.2">
      <c r="A147" t="s">
        <v>477</v>
      </c>
      <c r="B147">
        <v>2020</v>
      </c>
      <c r="C147" s="5">
        <v>300000</v>
      </c>
      <c r="D147" s="6">
        <v>44013</v>
      </c>
      <c r="E147" s="6">
        <v>44742</v>
      </c>
      <c r="F147" s="7">
        <f t="shared" si="4"/>
        <v>23</v>
      </c>
      <c r="G147" t="s">
        <v>65</v>
      </c>
      <c r="H147" t="s">
        <v>33</v>
      </c>
      <c r="I147"/>
      <c r="J147">
        <v>1</v>
      </c>
      <c r="K147" t="s">
        <v>14</v>
      </c>
      <c r="L147">
        <v>2</v>
      </c>
      <c r="M147">
        <v>1</v>
      </c>
      <c r="N147" s="8">
        <v>10</v>
      </c>
      <c r="O147" t="s">
        <v>66</v>
      </c>
    </row>
    <row r="148" spans="1:16" s="8" customFormat="1" ht="16" customHeight="1" x14ac:dyDescent="0.2">
      <c r="A148" t="s">
        <v>480</v>
      </c>
      <c r="B148">
        <v>2019</v>
      </c>
      <c r="C148" s="5">
        <v>50000</v>
      </c>
      <c r="D148" s="6">
        <v>43770</v>
      </c>
      <c r="E148" s="6">
        <v>44135</v>
      </c>
      <c r="F148" s="7">
        <f t="shared" si="4"/>
        <v>11</v>
      </c>
      <c r="G148" t="s">
        <v>274</v>
      </c>
      <c r="H148" t="s">
        <v>63</v>
      </c>
      <c r="I148"/>
      <c r="J148"/>
      <c r="K148" t="s">
        <v>14</v>
      </c>
      <c r="L148">
        <v>2</v>
      </c>
      <c r="M148">
        <v>2</v>
      </c>
      <c r="N148" s="8">
        <v>9</v>
      </c>
      <c r="O148" t="s">
        <v>275</v>
      </c>
      <c r="P148" s="11"/>
    </row>
    <row r="149" spans="1:16" s="34" customFormat="1" ht="16" customHeight="1" x14ac:dyDescent="0.2">
      <c r="A149" s="34" t="s">
        <v>430</v>
      </c>
      <c r="B149" s="34">
        <v>2019</v>
      </c>
      <c r="C149" s="35">
        <v>15000000</v>
      </c>
      <c r="D149" s="36">
        <v>43617</v>
      </c>
      <c r="E149" s="36">
        <v>44985</v>
      </c>
      <c r="F149" s="37">
        <f t="shared" si="4"/>
        <v>44</v>
      </c>
      <c r="G149" s="34" t="s">
        <v>277</v>
      </c>
      <c r="H149" s="34" t="s">
        <v>33</v>
      </c>
      <c r="K149" s="34" t="s">
        <v>14</v>
      </c>
      <c r="L149" s="34">
        <v>2</v>
      </c>
      <c r="M149" s="34">
        <v>1</v>
      </c>
      <c r="N149" s="34">
        <v>10</v>
      </c>
      <c r="O149" s="34" t="s">
        <v>278</v>
      </c>
    </row>
    <row r="150" spans="1:16" s="11" customFormat="1" ht="16" customHeight="1" x14ac:dyDescent="0.2">
      <c r="A150" t="s">
        <v>546</v>
      </c>
      <c r="B150">
        <v>2020</v>
      </c>
      <c r="C150" s="5">
        <v>1500000</v>
      </c>
      <c r="D150" s="6">
        <v>43952</v>
      </c>
      <c r="E150" s="6">
        <v>44561</v>
      </c>
      <c r="F150" s="7">
        <f t="shared" si="4"/>
        <v>19</v>
      </c>
      <c r="G150" s="12" t="s">
        <v>279</v>
      </c>
      <c r="H150" t="s">
        <v>63</v>
      </c>
      <c r="I150"/>
      <c r="J150">
        <v>1</v>
      </c>
      <c r="K150" t="s">
        <v>14</v>
      </c>
      <c r="L150">
        <v>53</v>
      </c>
      <c r="M150">
        <v>2</v>
      </c>
      <c r="N150" s="8">
        <v>9</v>
      </c>
      <c r="O150" t="s">
        <v>280</v>
      </c>
    </row>
    <row r="151" spans="1:16" s="11" customFormat="1" ht="16" customHeight="1" x14ac:dyDescent="0.2">
      <c r="A151" t="s">
        <v>494</v>
      </c>
      <c r="B151">
        <v>2020</v>
      </c>
      <c r="C151" s="5">
        <v>495000</v>
      </c>
      <c r="D151" s="6">
        <v>44136</v>
      </c>
      <c r="E151" s="6">
        <v>44562</v>
      </c>
      <c r="F151" s="7">
        <f t="shared" si="4"/>
        <v>14</v>
      </c>
      <c r="G151" t="s">
        <v>344</v>
      </c>
      <c r="H151" t="s">
        <v>33</v>
      </c>
      <c r="I151"/>
      <c r="J151">
        <v>1</v>
      </c>
      <c r="K151" t="s">
        <v>14</v>
      </c>
      <c r="L151">
        <v>6</v>
      </c>
      <c r="M151">
        <v>5</v>
      </c>
      <c r="N151" s="8">
        <v>3</v>
      </c>
      <c r="O151" t="s">
        <v>345</v>
      </c>
    </row>
    <row r="152" spans="1:16" s="11" customFormat="1" ht="16" customHeight="1" x14ac:dyDescent="0.2">
      <c r="A152" t="s">
        <v>499</v>
      </c>
      <c r="B152">
        <v>2020</v>
      </c>
      <c r="C152" s="5">
        <v>291473</v>
      </c>
      <c r="D152" s="6">
        <v>44013</v>
      </c>
      <c r="E152" s="6">
        <v>44896</v>
      </c>
      <c r="F152" s="7">
        <f t="shared" si="4"/>
        <v>29</v>
      </c>
      <c r="G152" t="s">
        <v>281</v>
      </c>
      <c r="H152" t="s">
        <v>39</v>
      </c>
      <c r="I152"/>
      <c r="J152"/>
      <c r="K152" t="s">
        <v>14</v>
      </c>
      <c r="L152">
        <v>6</v>
      </c>
      <c r="M152">
        <v>2</v>
      </c>
      <c r="N152" s="8">
        <v>9</v>
      </c>
      <c r="O152" t="s">
        <v>282</v>
      </c>
    </row>
    <row r="153" spans="1:16" s="11" customFormat="1" ht="16" customHeight="1" x14ac:dyDescent="0.2">
      <c r="A153" t="s">
        <v>501</v>
      </c>
      <c r="B153">
        <v>2020</v>
      </c>
      <c r="C153" s="5">
        <v>269475</v>
      </c>
      <c r="D153" s="6">
        <v>44013</v>
      </c>
      <c r="E153" s="6">
        <v>44377</v>
      </c>
      <c r="F153" s="7">
        <f t="shared" si="4"/>
        <v>11</v>
      </c>
      <c r="G153" t="s">
        <v>285</v>
      </c>
      <c r="H153" t="s">
        <v>23</v>
      </c>
      <c r="I153"/>
      <c r="J153"/>
      <c r="K153" t="s">
        <v>14</v>
      </c>
      <c r="L153">
        <v>6</v>
      </c>
      <c r="M153">
        <v>2</v>
      </c>
      <c r="N153" s="8">
        <v>9</v>
      </c>
      <c r="O153" t="s">
        <v>284</v>
      </c>
    </row>
    <row r="154" spans="1:16" s="11" customFormat="1" ht="16" customHeight="1" x14ac:dyDescent="0.2">
      <c r="A154" t="s">
        <v>501</v>
      </c>
      <c r="B154">
        <v>2018</v>
      </c>
      <c r="C154" s="5">
        <v>199123</v>
      </c>
      <c r="D154" s="6">
        <v>43405</v>
      </c>
      <c r="E154" s="6">
        <v>44104</v>
      </c>
      <c r="F154" s="7">
        <f t="shared" si="4"/>
        <v>22</v>
      </c>
      <c r="G154" t="s">
        <v>283</v>
      </c>
      <c r="H154" t="s">
        <v>17</v>
      </c>
      <c r="I154"/>
      <c r="J154"/>
      <c r="K154" t="s">
        <v>14</v>
      </c>
      <c r="L154">
        <v>6</v>
      </c>
      <c r="M154">
        <v>2</v>
      </c>
      <c r="N154" s="8">
        <v>9</v>
      </c>
      <c r="O154" t="s">
        <v>284</v>
      </c>
    </row>
    <row r="155" spans="1:16" s="8" customFormat="1" ht="16" customHeight="1" x14ac:dyDescent="0.2">
      <c r="A155" t="s">
        <v>503</v>
      </c>
      <c r="B155">
        <v>2020</v>
      </c>
      <c r="C155" s="5">
        <v>228045</v>
      </c>
      <c r="D155" s="6">
        <v>43983</v>
      </c>
      <c r="E155" s="6">
        <v>44377</v>
      </c>
      <c r="F155" s="7">
        <f t="shared" si="4"/>
        <v>12</v>
      </c>
      <c r="G155" t="s">
        <v>286</v>
      </c>
      <c r="H155" t="s">
        <v>33</v>
      </c>
      <c r="I155"/>
      <c r="J155">
        <v>1</v>
      </c>
      <c r="K155" t="s">
        <v>14</v>
      </c>
      <c r="L155">
        <v>6</v>
      </c>
      <c r="M155">
        <v>2</v>
      </c>
      <c r="N155" s="8">
        <v>9</v>
      </c>
      <c r="O155" t="s">
        <v>287</v>
      </c>
      <c r="P155"/>
    </row>
    <row r="156" spans="1:16" s="11" customFormat="1" ht="16" customHeight="1" x14ac:dyDescent="0.2">
      <c r="A156" t="s">
        <v>485</v>
      </c>
      <c r="B156">
        <v>2020</v>
      </c>
      <c r="C156" s="5">
        <v>1400000</v>
      </c>
      <c r="D156" s="6">
        <v>44075</v>
      </c>
      <c r="E156" s="6">
        <v>45107</v>
      </c>
      <c r="F156" s="7">
        <f t="shared" si="4"/>
        <v>33</v>
      </c>
      <c r="G156" t="s">
        <v>288</v>
      </c>
      <c r="H156" t="s">
        <v>33</v>
      </c>
      <c r="I156"/>
      <c r="J156">
        <v>1</v>
      </c>
      <c r="K156" t="s">
        <v>14</v>
      </c>
      <c r="L156">
        <v>6</v>
      </c>
      <c r="M156">
        <v>2</v>
      </c>
      <c r="N156" s="8">
        <v>9</v>
      </c>
      <c r="O156" t="s">
        <v>289</v>
      </c>
      <c r="P156"/>
    </row>
    <row r="157" spans="1:16" s="11" customFormat="1" ht="16" customHeight="1" x14ac:dyDescent="0.2">
      <c r="A157" t="s">
        <v>502</v>
      </c>
      <c r="B157">
        <v>2020</v>
      </c>
      <c r="C157" s="5">
        <v>250000</v>
      </c>
      <c r="D157" s="6">
        <v>44013</v>
      </c>
      <c r="E157" s="6">
        <v>44561</v>
      </c>
      <c r="F157" s="7">
        <f t="shared" si="4"/>
        <v>17</v>
      </c>
      <c r="G157" t="s">
        <v>290</v>
      </c>
      <c r="H157" t="s">
        <v>23</v>
      </c>
      <c r="I157"/>
      <c r="J157">
        <v>1</v>
      </c>
      <c r="K157" t="s">
        <v>14</v>
      </c>
      <c r="L157">
        <v>6</v>
      </c>
      <c r="M157">
        <v>2</v>
      </c>
      <c r="N157" s="8">
        <v>9</v>
      </c>
      <c r="O157" t="s">
        <v>291</v>
      </c>
    </row>
    <row r="158" spans="1:16" s="11" customFormat="1" ht="16" customHeight="1" x14ac:dyDescent="0.2">
      <c r="A158" t="s">
        <v>487</v>
      </c>
      <c r="B158">
        <v>2020</v>
      </c>
      <c r="C158" s="5">
        <v>1138238</v>
      </c>
      <c r="D158" s="6">
        <v>43831</v>
      </c>
      <c r="E158" s="6">
        <v>45291</v>
      </c>
      <c r="F158" s="7">
        <f t="shared" si="4"/>
        <v>47</v>
      </c>
      <c r="G158" t="s">
        <v>292</v>
      </c>
      <c r="H158" t="s">
        <v>63</v>
      </c>
      <c r="I158"/>
      <c r="J158"/>
      <c r="K158" t="s">
        <v>14</v>
      </c>
      <c r="L158">
        <v>6</v>
      </c>
      <c r="M158">
        <v>2</v>
      </c>
      <c r="N158" s="8">
        <v>9</v>
      </c>
      <c r="O158" t="s">
        <v>293</v>
      </c>
      <c r="P158"/>
    </row>
    <row r="159" spans="1:16" s="11" customFormat="1" ht="16" customHeight="1" x14ac:dyDescent="0.2">
      <c r="A159" t="s">
        <v>492</v>
      </c>
      <c r="B159">
        <v>2020</v>
      </c>
      <c r="C159" s="5">
        <v>700000</v>
      </c>
      <c r="D159" s="6">
        <v>44075</v>
      </c>
      <c r="E159" s="6">
        <v>44927</v>
      </c>
      <c r="F159" s="7">
        <f t="shared" si="4"/>
        <v>28</v>
      </c>
      <c r="G159" t="s">
        <v>294</v>
      </c>
      <c r="H159" t="s">
        <v>33</v>
      </c>
      <c r="I159"/>
      <c r="J159">
        <v>1</v>
      </c>
      <c r="K159" t="s">
        <v>14</v>
      </c>
      <c r="L159">
        <v>6</v>
      </c>
      <c r="M159">
        <v>2</v>
      </c>
      <c r="N159" s="8">
        <v>9</v>
      </c>
      <c r="O159" t="s">
        <v>295</v>
      </c>
    </row>
    <row r="160" spans="1:16" ht="16" customHeight="1" x14ac:dyDescent="0.2">
      <c r="A160" t="s">
        <v>493</v>
      </c>
      <c r="B160">
        <v>2020</v>
      </c>
      <c r="C160" s="5">
        <v>544916</v>
      </c>
      <c r="D160" s="6">
        <v>44180</v>
      </c>
      <c r="E160" s="6">
        <v>44910</v>
      </c>
      <c r="F160" s="7">
        <f t="shared" si="4"/>
        <v>24</v>
      </c>
      <c r="G160" t="s">
        <v>296</v>
      </c>
      <c r="H160" t="s">
        <v>39</v>
      </c>
      <c r="K160" t="s">
        <v>14</v>
      </c>
      <c r="L160">
        <v>6</v>
      </c>
      <c r="M160">
        <v>2</v>
      </c>
      <c r="N160" s="8">
        <v>9</v>
      </c>
      <c r="O160" t="s">
        <v>297</v>
      </c>
    </row>
    <row r="161" spans="1:16" s="8" customFormat="1" ht="16" customHeight="1" x14ac:dyDescent="0.2">
      <c r="A161" t="s">
        <v>498</v>
      </c>
      <c r="B161">
        <v>2019</v>
      </c>
      <c r="C161" s="5">
        <v>334053</v>
      </c>
      <c r="D161" s="6">
        <v>43497</v>
      </c>
      <c r="E161" s="6">
        <v>43708</v>
      </c>
      <c r="F161" s="7">
        <f t="shared" si="4"/>
        <v>6</v>
      </c>
      <c r="G161" t="s">
        <v>298</v>
      </c>
      <c r="H161" t="s">
        <v>39</v>
      </c>
      <c r="I161"/>
      <c r="J161"/>
      <c r="K161" t="s">
        <v>14</v>
      </c>
      <c r="L161">
        <v>6</v>
      </c>
      <c r="M161">
        <v>2</v>
      </c>
      <c r="N161" s="8">
        <v>9</v>
      </c>
      <c r="O161" t="s">
        <v>299</v>
      </c>
      <c r="P161" s="11"/>
    </row>
    <row r="162" spans="1:16" s="11" customFormat="1" ht="16" customHeight="1" x14ac:dyDescent="0.2">
      <c r="A162" t="s">
        <v>498</v>
      </c>
      <c r="B162">
        <v>2020</v>
      </c>
      <c r="C162" s="5">
        <v>289384</v>
      </c>
      <c r="D162" s="6">
        <v>43862</v>
      </c>
      <c r="E162" s="6">
        <v>44926</v>
      </c>
      <c r="F162" s="7">
        <f t="shared" ref="F162:F179" si="5">DATEDIF(D162,E162,"M")</f>
        <v>34</v>
      </c>
      <c r="G162" t="s">
        <v>300</v>
      </c>
      <c r="H162" t="s">
        <v>23</v>
      </c>
      <c r="I162"/>
      <c r="J162"/>
      <c r="K162" t="s">
        <v>14</v>
      </c>
      <c r="L162">
        <v>6</v>
      </c>
      <c r="M162">
        <v>2</v>
      </c>
      <c r="N162" s="8">
        <v>9</v>
      </c>
      <c r="O162" t="s">
        <v>299</v>
      </c>
    </row>
    <row r="163" spans="1:16" s="11" customFormat="1" ht="16" customHeight="1" x14ac:dyDescent="0.2">
      <c r="A163" t="s">
        <v>595</v>
      </c>
      <c r="B163">
        <v>2020</v>
      </c>
      <c r="C163" s="5">
        <v>594000</v>
      </c>
      <c r="D163" s="6">
        <v>43952</v>
      </c>
      <c r="E163" s="6">
        <v>44165</v>
      </c>
      <c r="F163" s="7">
        <f t="shared" si="5"/>
        <v>6</v>
      </c>
      <c r="G163" t="s">
        <v>303</v>
      </c>
      <c r="H163" t="s">
        <v>39</v>
      </c>
      <c r="I163"/>
      <c r="J163"/>
      <c r="K163" t="s">
        <v>14</v>
      </c>
      <c r="L163">
        <v>55</v>
      </c>
      <c r="M163">
        <v>2</v>
      </c>
      <c r="N163" s="8">
        <v>9</v>
      </c>
      <c r="O163" t="s">
        <v>302</v>
      </c>
      <c r="P163"/>
    </row>
    <row r="164" spans="1:16" s="11" customFormat="1" ht="16" customHeight="1" x14ac:dyDescent="0.2">
      <c r="A164" t="s">
        <v>595</v>
      </c>
      <c r="B164">
        <v>2019</v>
      </c>
      <c r="C164" s="5">
        <v>525000</v>
      </c>
      <c r="D164" s="6">
        <v>43770</v>
      </c>
      <c r="E164" s="6">
        <v>44561</v>
      </c>
      <c r="F164" s="7">
        <f t="shared" si="5"/>
        <v>25</v>
      </c>
      <c r="G164" t="s">
        <v>301</v>
      </c>
      <c r="H164" t="s">
        <v>39</v>
      </c>
      <c r="I164"/>
      <c r="J164"/>
      <c r="K164" t="s">
        <v>14</v>
      </c>
      <c r="L164">
        <v>55</v>
      </c>
      <c r="M164">
        <v>2</v>
      </c>
      <c r="N164" s="8">
        <v>9</v>
      </c>
      <c r="O164" t="s">
        <v>302</v>
      </c>
      <c r="P164"/>
    </row>
    <row r="165" spans="1:16" s="11" customFormat="1" ht="16" customHeight="1" x14ac:dyDescent="0.2">
      <c r="A165" t="s">
        <v>537</v>
      </c>
      <c r="B165">
        <v>2018</v>
      </c>
      <c r="C165" s="5">
        <v>250000</v>
      </c>
      <c r="D165" s="6">
        <v>43405</v>
      </c>
      <c r="E165" s="6">
        <v>43769</v>
      </c>
      <c r="F165" s="7">
        <f t="shared" si="5"/>
        <v>11</v>
      </c>
      <c r="G165" t="s">
        <v>304</v>
      </c>
      <c r="H165" t="s">
        <v>23</v>
      </c>
      <c r="I165"/>
      <c r="J165"/>
      <c r="K165" t="s">
        <v>14</v>
      </c>
      <c r="L165">
        <v>51</v>
      </c>
      <c r="M165">
        <v>2</v>
      </c>
      <c r="N165" s="8">
        <v>9</v>
      </c>
      <c r="O165" t="s">
        <v>305</v>
      </c>
      <c r="P165"/>
    </row>
    <row r="166" spans="1:16" s="11" customFormat="1" ht="16" customHeight="1" x14ac:dyDescent="0.2">
      <c r="A166" t="s">
        <v>604</v>
      </c>
      <c r="B166">
        <v>2020</v>
      </c>
      <c r="C166" s="5">
        <v>424248</v>
      </c>
      <c r="D166" s="6">
        <v>44075</v>
      </c>
      <c r="E166" s="6">
        <v>44620</v>
      </c>
      <c r="F166" s="7">
        <f t="shared" si="5"/>
        <v>17</v>
      </c>
      <c r="G166" t="s">
        <v>361</v>
      </c>
      <c r="H166" t="s">
        <v>39</v>
      </c>
      <c r="I166"/>
      <c r="J166"/>
      <c r="K166" t="s">
        <v>14</v>
      </c>
      <c r="L166">
        <v>57</v>
      </c>
      <c r="M166">
        <v>6</v>
      </c>
      <c r="N166" s="8">
        <v>5</v>
      </c>
      <c r="O166" t="s">
        <v>362</v>
      </c>
      <c r="P166"/>
    </row>
    <row r="167" spans="1:16" s="11" customFormat="1" ht="16" customHeight="1" x14ac:dyDescent="0.2">
      <c r="A167" t="s">
        <v>568</v>
      </c>
      <c r="B167">
        <v>2018</v>
      </c>
      <c r="C167" s="5">
        <v>275000</v>
      </c>
      <c r="D167" s="6">
        <v>43374</v>
      </c>
      <c r="E167" s="6">
        <v>43799</v>
      </c>
      <c r="F167" s="7">
        <f t="shared" si="5"/>
        <v>13</v>
      </c>
      <c r="G167" t="s">
        <v>306</v>
      </c>
      <c r="H167" t="s">
        <v>99</v>
      </c>
      <c r="I167"/>
      <c r="J167"/>
      <c r="K167" t="s">
        <v>14</v>
      </c>
      <c r="L167">
        <v>53</v>
      </c>
      <c r="M167">
        <v>2</v>
      </c>
      <c r="N167" s="8">
        <v>9</v>
      </c>
      <c r="O167" t="s">
        <v>307</v>
      </c>
    </row>
    <row r="168" spans="1:16" ht="16" customHeight="1" x14ac:dyDescent="0.2">
      <c r="A168" t="s">
        <v>528</v>
      </c>
      <c r="B168">
        <v>2018</v>
      </c>
      <c r="C168" s="5">
        <v>800000</v>
      </c>
      <c r="D168" s="6">
        <v>43160</v>
      </c>
      <c r="E168" s="6">
        <v>43769</v>
      </c>
      <c r="F168" s="7">
        <f t="shared" si="5"/>
        <v>19</v>
      </c>
      <c r="G168" t="s">
        <v>308</v>
      </c>
      <c r="H168" t="s">
        <v>23</v>
      </c>
      <c r="K168" t="s">
        <v>14</v>
      </c>
      <c r="L168">
        <v>51</v>
      </c>
      <c r="M168">
        <v>2</v>
      </c>
      <c r="N168" s="8">
        <v>9</v>
      </c>
      <c r="O168" t="s">
        <v>309</v>
      </c>
    </row>
    <row r="169" spans="1:16" s="11" customFormat="1" ht="16" customHeight="1" x14ac:dyDescent="0.2">
      <c r="A169" s="8" t="s">
        <v>580</v>
      </c>
      <c r="B169">
        <v>2020</v>
      </c>
      <c r="C169" s="9">
        <v>100000</v>
      </c>
      <c r="D169" s="10">
        <v>44075</v>
      </c>
      <c r="E169" s="10">
        <v>44592</v>
      </c>
      <c r="F169" s="7">
        <f t="shared" si="5"/>
        <v>16</v>
      </c>
      <c r="G169" s="8" t="s">
        <v>310</v>
      </c>
      <c r="H169" s="8" t="s">
        <v>192</v>
      </c>
      <c r="I169" s="8"/>
      <c r="J169" s="8"/>
      <c r="K169" s="8" t="s">
        <v>14</v>
      </c>
      <c r="L169" s="8">
        <v>53</v>
      </c>
      <c r="M169" s="8">
        <v>2</v>
      </c>
      <c r="N169" s="8">
        <v>9</v>
      </c>
      <c r="O169" s="8" t="s">
        <v>311</v>
      </c>
      <c r="P169"/>
    </row>
    <row r="170" spans="1:16" s="11" customFormat="1" ht="16" customHeight="1" x14ac:dyDescent="0.2">
      <c r="A170" t="s">
        <v>558</v>
      </c>
      <c r="B170">
        <v>2020</v>
      </c>
      <c r="C170" s="5">
        <v>418579</v>
      </c>
      <c r="D170" s="6">
        <v>44105</v>
      </c>
      <c r="E170" s="6">
        <v>44742</v>
      </c>
      <c r="F170" s="7">
        <f t="shared" si="5"/>
        <v>20</v>
      </c>
      <c r="G170" t="s">
        <v>312</v>
      </c>
      <c r="H170" t="s">
        <v>39</v>
      </c>
      <c r="I170"/>
      <c r="J170"/>
      <c r="K170" t="s">
        <v>14</v>
      </c>
      <c r="L170">
        <v>53</v>
      </c>
      <c r="M170">
        <v>2</v>
      </c>
      <c r="N170" s="8">
        <v>9</v>
      </c>
      <c r="O170" t="s">
        <v>313</v>
      </c>
    </row>
    <row r="171" spans="1:16" s="11" customFormat="1" ht="16" customHeight="1" x14ac:dyDescent="0.2">
      <c r="A171" t="s">
        <v>572</v>
      </c>
      <c r="B171">
        <v>2019</v>
      </c>
      <c r="C171" s="5">
        <v>250000</v>
      </c>
      <c r="D171" s="6">
        <v>43586</v>
      </c>
      <c r="E171" s="6">
        <v>43708</v>
      </c>
      <c r="F171" s="7">
        <f t="shared" si="5"/>
        <v>3</v>
      </c>
      <c r="G171" t="s">
        <v>314</v>
      </c>
      <c r="H171" t="s">
        <v>33</v>
      </c>
      <c r="I171"/>
      <c r="J171"/>
      <c r="K171" t="s">
        <v>14</v>
      </c>
      <c r="L171">
        <v>53</v>
      </c>
      <c r="M171">
        <v>2</v>
      </c>
      <c r="N171" s="8">
        <v>9</v>
      </c>
      <c r="O171" t="s">
        <v>315</v>
      </c>
    </row>
    <row r="172" spans="1:16" s="11" customFormat="1" ht="16" customHeight="1" x14ac:dyDescent="0.2">
      <c r="A172" t="s">
        <v>576</v>
      </c>
      <c r="B172">
        <v>2019</v>
      </c>
      <c r="C172" s="5">
        <v>175000</v>
      </c>
      <c r="D172" s="6">
        <v>43556</v>
      </c>
      <c r="E172" s="6">
        <v>44012</v>
      </c>
      <c r="F172" s="7">
        <f t="shared" si="5"/>
        <v>14</v>
      </c>
      <c r="G172" t="s">
        <v>316</v>
      </c>
      <c r="H172" t="s">
        <v>89</v>
      </c>
      <c r="I172"/>
      <c r="J172"/>
      <c r="K172" t="s">
        <v>14</v>
      </c>
      <c r="L172">
        <v>53</v>
      </c>
      <c r="M172">
        <v>2</v>
      </c>
      <c r="N172" s="8">
        <v>9</v>
      </c>
      <c r="O172" t="s">
        <v>317</v>
      </c>
    </row>
    <row r="173" spans="1:16" s="11" customFormat="1" ht="16" customHeight="1" x14ac:dyDescent="0.2">
      <c r="A173" t="s">
        <v>440</v>
      </c>
      <c r="B173">
        <v>2019</v>
      </c>
      <c r="C173" s="5">
        <v>2500000</v>
      </c>
      <c r="D173" s="6">
        <v>43800</v>
      </c>
      <c r="E173" s="6">
        <v>44895</v>
      </c>
      <c r="F173" s="7">
        <f t="shared" si="5"/>
        <v>35</v>
      </c>
      <c r="G173" t="s">
        <v>68</v>
      </c>
      <c r="H173" t="s">
        <v>33</v>
      </c>
      <c r="I173"/>
      <c r="J173"/>
      <c r="K173" t="s">
        <v>14</v>
      </c>
      <c r="L173">
        <v>3</v>
      </c>
      <c r="M173">
        <v>1</v>
      </c>
      <c r="N173" s="8">
        <v>10</v>
      </c>
      <c r="O173" t="s">
        <v>69</v>
      </c>
      <c r="P173"/>
    </row>
    <row r="174" spans="1:16" s="11" customFormat="1" ht="16" customHeight="1" x14ac:dyDescent="0.2">
      <c r="A174" t="s">
        <v>533</v>
      </c>
      <c r="B174">
        <v>2020</v>
      </c>
      <c r="C174" s="5">
        <v>400000</v>
      </c>
      <c r="D174" s="6">
        <v>43952</v>
      </c>
      <c r="E174" s="6">
        <v>44135</v>
      </c>
      <c r="F174" s="7">
        <f t="shared" si="5"/>
        <v>5</v>
      </c>
      <c r="G174" t="s">
        <v>320</v>
      </c>
      <c r="H174" t="s">
        <v>39</v>
      </c>
      <c r="I174"/>
      <c r="J174">
        <v>1</v>
      </c>
      <c r="K174" t="s">
        <v>14</v>
      </c>
      <c r="L174">
        <v>51</v>
      </c>
      <c r="M174">
        <v>2</v>
      </c>
      <c r="N174" s="8">
        <v>9</v>
      </c>
      <c r="O174" t="s">
        <v>319</v>
      </c>
    </row>
    <row r="175" spans="1:16" s="11" customFormat="1" ht="16" customHeight="1" x14ac:dyDescent="0.2">
      <c r="A175" s="8" t="s">
        <v>533</v>
      </c>
      <c r="B175">
        <v>2019</v>
      </c>
      <c r="C175" s="9">
        <v>250000</v>
      </c>
      <c r="D175" s="10">
        <v>43739</v>
      </c>
      <c r="E175" s="10">
        <v>43951</v>
      </c>
      <c r="F175" s="7">
        <f t="shared" si="5"/>
        <v>6</v>
      </c>
      <c r="G175" s="8" t="s">
        <v>318</v>
      </c>
      <c r="H175" s="8" t="s">
        <v>63</v>
      </c>
      <c r="I175" s="8"/>
      <c r="J175" s="8"/>
      <c r="K175" s="8" t="s">
        <v>14</v>
      </c>
      <c r="L175" s="8">
        <v>51</v>
      </c>
      <c r="M175" s="8">
        <v>2</v>
      </c>
      <c r="N175" s="8">
        <v>9</v>
      </c>
      <c r="O175" s="8" t="s">
        <v>319</v>
      </c>
    </row>
    <row r="176" spans="1:16" s="11" customFormat="1" ht="16" customHeight="1" x14ac:dyDescent="0.2">
      <c r="A176" t="s">
        <v>473</v>
      </c>
      <c r="B176">
        <v>2019</v>
      </c>
      <c r="C176" s="5">
        <v>4931546</v>
      </c>
      <c r="D176" s="6">
        <v>43800</v>
      </c>
      <c r="E176" s="6">
        <v>45107</v>
      </c>
      <c r="F176" s="7">
        <f t="shared" si="5"/>
        <v>42</v>
      </c>
      <c r="G176" t="s">
        <v>70</v>
      </c>
      <c r="H176" t="s">
        <v>33</v>
      </c>
      <c r="I176"/>
      <c r="J176"/>
      <c r="K176" t="s">
        <v>14</v>
      </c>
      <c r="L176">
        <v>2</v>
      </c>
      <c r="M176">
        <v>1</v>
      </c>
      <c r="N176" s="8">
        <v>10</v>
      </c>
      <c r="O176" t="s">
        <v>71</v>
      </c>
      <c r="P176" s="8"/>
    </row>
    <row r="177" spans="1:16" s="11" customFormat="1" ht="16" customHeight="1" x14ac:dyDescent="0.2">
      <c r="A177" t="s">
        <v>473</v>
      </c>
      <c r="B177">
        <v>2020</v>
      </c>
      <c r="C177" s="5">
        <v>2500000</v>
      </c>
      <c r="D177" s="6">
        <v>44075</v>
      </c>
      <c r="E177" s="6">
        <v>44742</v>
      </c>
      <c r="F177" s="7">
        <f t="shared" si="5"/>
        <v>21</v>
      </c>
      <c r="G177" t="s">
        <v>73</v>
      </c>
      <c r="H177" t="s">
        <v>33</v>
      </c>
      <c r="I177"/>
      <c r="J177">
        <v>1</v>
      </c>
      <c r="K177" t="s">
        <v>14</v>
      </c>
      <c r="L177">
        <v>2</v>
      </c>
      <c r="M177">
        <v>1</v>
      </c>
      <c r="N177" s="8">
        <v>10</v>
      </c>
      <c r="O177" t="s">
        <v>71</v>
      </c>
      <c r="P177"/>
    </row>
    <row r="178" spans="1:16" s="11" customFormat="1" ht="16" customHeight="1" x14ac:dyDescent="0.2">
      <c r="A178" t="s">
        <v>473</v>
      </c>
      <c r="B178">
        <v>2019</v>
      </c>
      <c r="C178" s="5">
        <v>15000</v>
      </c>
      <c r="D178" s="6">
        <v>43678</v>
      </c>
      <c r="E178" s="6">
        <v>43769</v>
      </c>
      <c r="F178" s="7">
        <f t="shared" si="5"/>
        <v>2</v>
      </c>
      <c r="G178" t="s">
        <v>72</v>
      </c>
      <c r="H178" t="s">
        <v>33</v>
      </c>
      <c r="I178"/>
      <c r="J178"/>
      <c r="K178" t="s">
        <v>14</v>
      </c>
      <c r="L178">
        <v>2</v>
      </c>
      <c r="M178">
        <v>1</v>
      </c>
      <c r="N178" s="8">
        <v>10</v>
      </c>
      <c r="O178" t="s">
        <v>71</v>
      </c>
    </row>
    <row r="179" spans="1:16" s="11" customFormat="1" ht="16" customHeight="1" x14ac:dyDescent="0.2">
      <c r="A179" t="s">
        <v>506</v>
      </c>
      <c r="B179">
        <v>2020</v>
      </c>
      <c r="C179" s="5">
        <v>150004</v>
      </c>
      <c r="D179" s="6">
        <v>44105</v>
      </c>
      <c r="E179" s="6">
        <v>44834</v>
      </c>
      <c r="F179" s="7">
        <f t="shared" si="5"/>
        <v>23</v>
      </c>
      <c r="G179" s="12" t="s">
        <v>321</v>
      </c>
      <c r="H179" t="s">
        <v>33</v>
      </c>
      <c r="I179"/>
      <c r="J179">
        <v>1</v>
      </c>
      <c r="K179" t="s">
        <v>14</v>
      </c>
      <c r="L179">
        <v>6</v>
      </c>
      <c r="M179">
        <v>2</v>
      </c>
      <c r="N179" s="8">
        <v>9</v>
      </c>
      <c r="O179" t="s">
        <v>322</v>
      </c>
      <c r="P179"/>
    </row>
    <row r="180" spans="1:16" ht="16" customHeight="1" x14ac:dyDescent="0.2">
      <c r="B180" s="1" t="s">
        <v>715</v>
      </c>
      <c r="C180" s="2">
        <f>AVERAGE(C2:C179)</f>
        <v>1119200.1460674158</v>
      </c>
      <c r="D180" s="6"/>
      <c r="E180" s="6"/>
    </row>
  </sheetData>
  <sortState xmlns:xlrd2="http://schemas.microsoft.com/office/spreadsheetml/2017/richdata2" ref="A2:P180">
    <sortCondition ref="A2:A180"/>
  </sortState>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B839E-E6B7-9D49-B799-C47DB3332216}">
  <dimension ref="F4:AV77"/>
  <sheetViews>
    <sheetView tabSelected="1" topLeftCell="A7" zoomScale="82" workbookViewId="0">
      <selection activeCell="AX53" sqref="AX53"/>
    </sheetView>
  </sheetViews>
  <sheetFormatPr baseColWidth="10" defaultRowHeight="16" x14ac:dyDescent="0.2"/>
  <cols>
    <col min="7" max="7" width="31.83203125" customWidth="1"/>
    <col min="12" max="12" width="26.1640625" customWidth="1"/>
    <col min="14" max="14" width="10.83203125" style="17"/>
    <col min="21" max="22" width="10.83203125" style="17"/>
    <col min="25" max="25" width="27.6640625" customWidth="1"/>
    <col min="26" max="26" width="47" style="5" customWidth="1"/>
    <col min="27" max="27" width="52.6640625" customWidth="1"/>
    <col min="28" max="28" width="10.83203125" style="17"/>
    <col min="33" max="33" width="24.6640625" customWidth="1"/>
    <col min="34" max="34" width="12.6640625" style="5" bestFit="1" customWidth="1"/>
    <col min="35" max="36" width="10.83203125" style="17"/>
    <col min="37" max="37" width="33.1640625" style="17" customWidth="1"/>
    <col min="40" max="40" width="10.83203125" style="17"/>
    <col min="46" max="46" width="10.83203125" style="7"/>
  </cols>
  <sheetData>
    <row r="4" spans="24:39" x14ac:dyDescent="0.2">
      <c r="Y4" t="s">
        <v>780</v>
      </c>
      <c r="Z4" s="5" t="s">
        <v>781</v>
      </c>
      <c r="AA4" t="s">
        <v>405</v>
      </c>
    </row>
    <row r="5" spans="24:39" x14ac:dyDescent="0.2">
      <c r="X5">
        <v>1</v>
      </c>
      <c r="Y5" t="s">
        <v>609</v>
      </c>
      <c r="Z5" s="5">
        <v>30000000</v>
      </c>
      <c r="AA5">
        <v>1</v>
      </c>
      <c r="AB5" s="17">
        <f>Z5/Z61*100</f>
        <v>29.808551004149731</v>
      </c>
      <c r="AE5" t="s">
        <v>812</v>
      </c>
    </row>
    <row r="6" spans="24:39" x14ac:dyDescent="0.2">
      <c r="X6">
        <v>2</v>
      </c>
      <c r="Y6" t="s">
        <v>612</v>
      </c>
      <c r="Z6" s="5">
        <v>12000000</v>
      </c>
      <c r="AA6">
        <v>1</v>
      </c>
      <c r="AB6" s="17">
        <f>Z6/Z61*100</f>
        <v>11.923420401659891</v>
      </c>
    </row>
    <row r="7" spans="24:39" x14ac:dyDescent="0.2">
      <c r="X7">
        <v>3</v>
      </c>
      <c r="Y7" t="s">
        <v>613</v>
      </c>
      <c r="Z7" s="5">
        <v>10000000</v>
      </c>
      <c r="AA7">
        <v>1</v>
      </c>
      <c r="AB7" s="17">
        <f>Z7/Z61*100</f>
        <v>9.9361836680499103</v>
      </c>
      <c r="AH7" s="16"/>
    </row>
    <row r="8" spans="24:39" x14ac:dyDescent="0.2">
      <c r="X8">
        <v>4</v>
      </c>
      <c r="Y8" t="s">
        <v>435</v>
      </c>
      <c r="Z8" s="5">
        <v>3500000</v>
      </c>
      <c r="AA8">
        <v>1</v>
      </c>
      <c r="AH8" s="16"/>
    </row>
    <row r="9" spans="24:39" x14ac:dyDescent="0.2">
      <c r="X9">
        <v>5</v>
      </c>
      <c r="Y9" t="s">
        <v>437</v>
      </c>
      <c r="Z9" s="5">
        <v>3000000</v>
      </c>
      <c r="AA9">
        <v>1</v>
      </c>
      <c r="AH9" s="2"/>
    </row>
    <row r="10" spans="24:39" x14ac:dyDescent="0.2">
      <c r="X10">
        <v>6</v>
      </c>
      <c r="Y10" t="s">
        <v>615</v>
      </c>
      <c r="Z10" s="5">
        <v>3000000</v>
      </c>
      <c r="AA10">
        <v>1</v>
      </c>
    </row>
    <row r="11" spans="24:39" x14ac:dyDescent="0.2">
      <c r="X11">
        <v>7</v>
      </c>
      <c r="Y11" t="s">
        <v>616</v>
      </c>
      <c r="Z11" s="5">
        <v>2999700</v>
      </c>
      <c r="AA11">
        <v>1</v>
      </c>
    </row>
    <row r="12" spans="24:39" x14ac:dyDescent="0.2">
      <c r="X12">
        <v>8</v>
      </c>
      <c r="Y12" t="s">
        <v>373</v>
      </c>
      <c r="Z12" s="5">
        <v>2500000</v>
      </c>
      <c r="AA12">
        <v>1</v>
      </c>
    </row>
    <row r="13" spans="24:39" x14ac:dyDescent="0.2">
      <c r="X13">
        <v>9</v>
      </c>
      <c r="Y13" t="s">
        <v>371</v>
      </c>
      <c r="Z13" s="5">
        <v>2250000</v>
      </c>
      <c r="AA13">
        <v>2</v>
      </c>
    </row>
    <row r="14" spans="24:39" x14ac:dyDescent="0.2">
      <c r="X14">
        <v>10</v>
      </c>
      <c r="Y14" t="s">
        <v>441</v>
      </c>
      <c r="Z14" s="5">
        <v>2176824</v>
      </c>
      <c r="AA14">
        <v>1</v>
      </c>
    </row>
    <row r="15" spans="24:39" x14ac:dyDescent="0.2">
      <c r="X15">
        <v>11</v>
      </c>
      <c r="Y15" t="s">
        <v>617</v>
      </c>
      <c r="Z15" s="5">
        <v>2000000</v>
      </c>
      <c r="AA15">
        <v>1</v>
      </c>
      <c r="AM15" t="s">
        <v>816</v>
      </c>
    </row>
    <row r="16" spans="24:39" x14ac:dyDescent="0.2">
      <c r="X16">
        <v>12</v>
      </c>
      <c r="Y16" t="s">
        <v>618</v>
      </c>
      <c r="Z16" s="5">
        <v>2000000</v>
      </c>
      <c r="AA16">
        <v>1</v>
      </c>
      <c r="AF16" t="s">
        <v>397</v>
      </c>
      <c r="AG16">
        <v>1</v>
      </c>
      <c r="AH16" s="16">
        <v>3074681</v>
      </c>
      <c r="AI16" s="17" t="s">
        <v>678</v>
      </c>
      <c r="AK16" s="17">
        <f>AH16+AH17+AH21</f>
        <v>62670438</v>
      </c>
      <c r="AL16">
        <f>AK16/AK18*100</f>
        <v>75.468124892840706</v>
      </c>
      <c r="AM16">
        <f>AK16/AH24*100</f>
        <v>62.270498252513441</v>
      </c>
    </row>
    <row r="17" spans="6:46" x14ac:dyDescent="0.2">
      <c r="X17">
        <v>13</v>
      </c>
      <c r="Y17" t="s">
        <v>619</v>
      </c>
      <c r="Z17" s="5">
        <v>1589810</v>
      </c>
      <c r="AA17">
        <v>1</v>
      </c>
      <c r="AF17" t="s">
        <v>418</v>
      </c>
      <c r="AG17">
        <v>2</v>
      </c>
      <c r="AH17" s="16">
        <v>3589810</v>
      </c>
      <c r="AI17" s="17" t="s">
        <v>419</v>
      </c>
      <c r="AK17" s="17">
        <f>SUM(AH18+AH19)</f>
        <v>20371824</v>
      </c>
      <c r="AL17">
        <f>AK17/AK18*100</f>
        <v>24.531875107159294</v>
      </c>
      <c r="AM17">
        <f>AK17/AH24*100</f>
        <v>20.241818491718718</v>
      </c>
    </row>
    <row r="18" spans="6:46" x14ac:dyDescent="0.2">
      <c r="X18">
        <v>14</v>
      </c>
      <c r="Y18" t="s">
        <v>374</v>
      </c>
      <c r="Z18" s="5">
        <v>1500000</v>
      </c>
      <c r="AA18">
        <v>1</v>
      </c>
      <c r="AF18" t="s">
        <v>813</v>
      </c>
      <c r="AG18">
        <v>2</v>
      </c>
      <c r="AH18" s="16">
        <v>2671824</v>
      </c>
      <c r="AI18" s="17" t="s">
        <v>809</v>
      </c>
      <c r="AK18" s="17">
        <f>SUM(AK16:AK17)</f>
        <v>83042262</v>
      </c>
    </row>
    <row r="19" spans="6:46" x14ac:dyDescent="0.2">
      <c r="X19">
        <v>15</v>
      </c>
      <c r="Y19" t="s">
        <v>621</v>
      </c>
      <c r="Z19" s="5">
        <v>1500000</v>
      </c>
      <c r="AA19">
        <v>1</v>
      </c>
      <c r="AF19" t="s">
        <v>814</v>
      </c>
      <c r="AG19">
        <v>4</v>
      </c>
      <c r="AH19" s="16">
        <v>17700000</v>
      </c>
      <c r="AI19" s="17" t="s">
        <v>810</v>
      </c>
      <c r="AK19" s="17">
        <v>17600000</v>
      </c>
      <c r="AM19">
        <f>AK19/AH24*100</f>
        <v>17.487683255767841</v>
      </c>
    </row>
    <row r="20" spans="6:46" x14ac:dyDescent="0.2">
      <c r="L20" t="s">
        <v>459</v>
      </c>
      <c r="X20">
        <v>16</v>
      </c>
      <c r="Y20" t="s">
        <v>622</v>
      </c>
      <c r="Z20" s="5">
        <v>1500000</v>
      </c>
      <c r="AA20">
        <v>1</v>
      </c>
      <c r="AF20" t="s">
        <v>815</v>
      </c>
      <c r="AG20">
        <v>0</v>
      </c>
    </row>
    <row r="21" spans="6:46" x14ac:dyDescent="0.2">
      <c r="X21">
        <v>17</v>
      </c>
      <c r="Y21" t="s">
        <v>636</v>
      </c>
      <c r="Z21" s="5">
        <v>1400000</v>
      </c>
      <c r="AA21">
        <v>1</v>
      </c>
      <c r="AF21" t="s">
        <v>402</v>
      </c>
      <c r="AG21">
        <v>41</v>
      </c>
      <c r="AH21" s="16">
        <v>56005947</v>
      </c>
      <c r="AJ21" s="17">
        <f>AH21/AH25*100</f>
        <v>67.44270405350953</v>
      </c>
      <c r="AS21" t="s">
        <v>825</v>
      </c>
    </row>
    <row r="22" spans="6:46" x14ac:dyDescent="0.2">
      <c r="X22">
        <v>18</v>
      </c>
      <c r="Y22" t="s">
        <v>513</v>
      </c>
      <c r="Z22" s="5">
        <v>1325000</v>
      </c>
      <c r="AA22">
        <v>2</v>
      </c>
      <c r="AF22" t="s">
        <v>409</v>
      </c>
      <c r="AG22">
        <v>8</v>
      </c>
      <c r="AH22" s="5">
        <v>17600000</v>
      </c>
      <c r="AM22" t="s">
        <v>826</v>
      </c>
    </row>
    <row r="23" spans="6:46" x14ac:dyDescent="0.2">
      <c r="X23">
        <v>19</v>
      </c>
      <c r="Y23" t="s">
        <v>722</v>
      </c>
      <c r="Z23" s="5">
        <v>1096980</v>
      </c>
      <c r="AA23">
        <v>1</v>
      </c>
      <c r="AH23" s="5" t="s">
        <v>807</v>
      </c>
    </row>
    <row r="24" spans="6:46" x14ac:dyDescent="0.2">
      <c r="N24" s="17" t="s">
        <v>456</v>
      </c>
      <c r="X24">
        <v>20</v>
      </c>
      <c r="Y24" t="s">
        <v>639</v>
      </c>
      <c r="Z24" s="5">
        <v>1078772</v>
      </c>
      <c r="AA24">
        <v>1</v>
      </c>
      <c r="AG24" t="s">
        <v>784</v>
      </c>
      <c r="AH24" s="5">
        <f>SUM(AH16:AH22)</f>
        <v>100642262</v>
      </c>
      <c r="AL24" t="s">
        <v>812</v>
      </c>
      <c r="AM24" t="s">
        <v>817</v>
      </c>
      <c r="AN24" s="17" t="s">
        <v>808</v>
      </c>
      <c r="AP24" t="s">
        <v>820</v>
      </c>
      <c r="AS24" t="s">
        <v>719</v>
      </c>
      <c r="AT24" s="7">
        <v>16.3</v>
      </c>
    </row>
    <row r="25" spans="6:46" x14ac:dyDescent="0.2">
      <c r="F25">
        <v>1</v>
      </c>
      <c r="G25" t="s">
        <v>445</v>
      </c>
      <c r="K25" t="s">
        <v>387</v>
      </c>
      <c r="L25">
        <v>10500000</v>
      </c>
      <c r="M25">
        <v>2</v>
      </c>
      <c r="N25" s="17">
        <f>L25/100642262*100</f>
        <v>10.432992851452404</v>
      </c>
      <c r="X25">
        <v>21</v>
      </c>
      <c r="Y25" t="s">
        <v>526</v>
      </c>
      <c r="Z25" s="5">
        <v>1024780</v>
      </c>
      <c r="AA25">
        <v>1</v>
      </c>
      <c r="AG25" t="s">
        <v>832</v>
      </c>
      <c r="AH25" s="5">
        <f>AH24-AH22</f>
        <v>83042262</v>
      </c>
      <c r="AK25" s="17" t="s">
        <v>719</v>
      </c>
      <c r="AL25">
        <v>2</v>
      </c>
      <c r="AM25" s="14">
        <v>10500000</v>
      </c>
      <c r="AN25" s="17">
        <f>AM25/AM34*100</f>
        <v>10.432992851452404</v>
      </c>
      <c r="AS25" t="s">
        <v>806</v>
      </c>
      <c r="AT25" s="7">
        <v>15.835218315471744</v>
      </c>
    </row>
    <row r="26" spans="6:46" x14ac:dyDescent="0.2">
      <c r="F26">
        <v>2</v>
      </c>
      <c r="G26" s="15" t="s">
        <v>446</v>
      </c>
      <c r="K26" t="s">
        <v>390</v>
      </c>
      <c r="L26">
        <v>6650000</v>
      </c>
      <c r="M26">
        <v>5</v>
      </c>
      <c r="N26" s="17">
        <f>L26/L40*100</f>
        <v>6.60756213925319</v>
      </c>
      <c r="X26">
        <v>22</v>
      </c>
      <c r="Y26" t="s">
        <v>640</v>
      </c>
      <c r="Z26" s="5">
        <v>999968</v>
      </c>
      <c r="AA26">
        <v>1</v>
      </c>
      <c r="AK26" s="17" t="s">
        <v>390</v>
      </c>
      <c r="AL26">
        <v>5</v>
      </c>
      <c r="AM26" s="14">
        <v>6650000</v>
      </c>
      <c r="AN26" s="17">
        <f>AM26/100642262*100</f>
        <v>6.60756213925319</v>
      </c>
      <c r="AO26" s="17">
        <v>7.1</v>
      </c>
      <c r="AS26" t="s">
        <v>410</v>
      </c>
      <c r="AT26" s="7">
        <v>9.4</v>
      </c>
    </row>
    <row r="27" spans="6:46" x14ac:dyDescent="0.2">
      <c r="F27">
        <v>3</v>
      </c>
      <c r="G27" s="15" t="s">
        <v>447</v>
      </c>
      <c r="K27" t="s">
        <v>453</v>
      </c>
      <c r="L27">
        <v>450000</v>
      </c>
      <c r="M27">
        <v>1</v>
      </c>
      <c r="N27" s="17">
        <f t="shared" ref="N27" si="0">L27/100642262*100</f>
        <v>0.44712826506224596</v>
      </c>
      <c r="X27">
        <v>23</v>
      </c>
      <c r="Y27" t="s">
        <v>643</v>
      </c>
      <c r="Z27" s="5">
        <v>700000</v>
      </c>
      <c r="AA27">
        <v>1</v>
      </c>
      <c r="AK27" s="17" t="s">
        <v>818</v>
      </c>
      <c r="AL27">
        <v>1</v>
      </c>
      <c r="AM27" s="14">
        <v>450000</v>
      </c>
      <c r="AN27" s="17">
        <f>AM27/100642262*100</f>
        <v>0.44712826506224596</v>
      </c>
      <c r="AS27" t="s">
        <v>413</v>
      </c>
      <c r="AT27" s="7">
        <v>5.3</v>
      </c>
    </row>
    <row r="28" spans="6:46" x14ac:dyDescent="0.2">
      <c r="F28">
        <v>4</v>
      </c>
      <c r="G28" s="15" t="s">
        <v>448</v>
      </c>
      <c r="K28" t="s">
        <v>392</v>
      </c>
      <c r="L28">
        <v>7485369</v>
      </c>
      <c r="M28">
        <v>11</v>
      </c>
      <c r="N28" s="17">
        <f>L28/100642262*100</f>
        <v>7.437600120712708</v>
      </c>
      <c r="X28">
        <v>24</v>
      </c>
      <c r="Y28" t="s">
        <v>661</v>
      </c>
      <c r="Z28" s="5">
        <v>699279</v>
      </c>
      <c r="AA28">
        <v>1</v>
      </c>
      <c r="AK28" s="17" t="s">
        <v>392</v>
      </c>
      <c r="AL28">
        <v>11</v>
      </c>
      <c r="AM28" s="14">
        <v>7485369</v>
      </c>
      <c r="AN28" s="17">
        <f t="shared" ref="AN28:AN32" si="1">AM28/100642262*100</f>
        <v>7.437600120712708</v>
      </c>
      <c r="AS28" t="s">
        <v>420</v>
      </c>
      <c r="AT28" s="7">
        <v>3</v>
      </c>
    </row>
    <row r="29" spans="6:46" x14ac:dyDescent="0.2">
      <c r="F29">
        <v>5</v>
      </c>
      <c r="G29" s="15" t="s">
        <v>449</v>
      </c>
      <c r="K29" t="s">
        <v>454</v>
      </c>
      <c r="L29">
        <v>5955030</v>
      </c>
      <c r="M29">
        <v>6</v>
      </c>
      <c r="N29" s="17">
        <f t="shared" ref="N29" si="2">L29/100642262*100</f>
        <v>5.9170271828747252</v>
      </c>
      <c r="X29">
        <v>25</v>
      </c>
      <c r="Y29" t="s">
        <v>656</v>
      </c>
      <c r="Z29" s="5">
        <v>675000</v>
      </c>
      <c r="AA29">
        <v>1</v>
      </c>
      <c r="AK29" s="17" t="s">
        <v>454</v>
      </c>
      <c r="AL29">
        <v>6</v>
      </c>
      <c r="AM29" s="14">
        <v>5955030</v>
      </c>
      <c r="AN29" s="17">
        <f t="shared" si="1"/>
        <v>5.9170271828747252</v>
      </c>
      <c r="AS29" t="s">
        <v>394</v>
      </c>
      <c r="AT29" s="7">
        <v>50.179684903985361</v>
      </c>
    </row>
    <row r="30" spans="6:46" x14ac:dyDescent="0.2">
      <c r="F30">
        <v>6</v>
      </c>
      <c r="G30" s="15" t="s">
        <v>450</v>
      </c>
      <c r="K30" t="s">
        <v>455</v>
      </c>
      <c r="L30">
        <v>4198979</v>
      </c>
      <c r="M30">
        <v>3</v>
      </c>
      <c r="N30" s="17">
        <f>L30/100642262*100</f>
        <v>4.1721826562284541</v>
      </c>
      <c r="X30">
        <v>26</v>
      </c>
      <c r="Y30" t="s">
        <v>569</v>
      </c>
      <c r="Z30" s="5">
        <v>600000</v>
      </c>
      <c r="AA30">
        <v>2</v>
      </c>
      <c r="AK30" s="17" t="s">
        <v>819</v>
      </c>
      <c r="AL30">
        <v>3</v>
      </c>
      <c r="AM30" s="14">
        <v>4198979</v>
      </c>
      <c r="AN30" s="17">
        <f t="shared" si="1"/>
        <v>4.1721826562284541</v>
      </c>
      <c r="AT30" s="7">
        <v>100.0149032194571</v>
      </c>
    </row>
    <row r="31" spans="6:46" x14ac:dyDescent="0.2">
      <c r="J31" t="s">
        <v>412</v>
      </c>
      <c r="K31">
        <v>51</v>
      </c>
      <c r="L31">
        <v>46582234</v>
      </c>
      <c r="M31">
        <v>11</v>
      </c>
      <c r="N31" s="17">
        <f t="shared" ref="N31" si="3">L31/100642262*100</f>
        <v>46.284963269207921</v>
      </c>
      <c r="O31">
        <f>SUM(L31:L36)</f>
        <v>65402884</v>
      </c>
      <c r="P31" s="17">
        <f>SUM(N31:N36)</f>
        <v>64.985506784416273</v>
      </c>
      <c r="X31">
        <v>27</v>
      </c>
      <c r="Y31" t="s">
        <v>529</v>
      </c>
      <c r="Z31" s="5">
        <v>500000</v>
      </c>
      <c r="AA31">
        <v>1</v>
      </c>
      <c r="AK31" s="17" t="s">
        <v>394</v>
      </c>
      <c r="AL31">
        <v>31</v>
      </c>
      <c r="AM31" s="14">
        <v>65402884</v>
      </c>
      <c r="AN31" s="17">
        <f t="shared" si="1"/>
        <v>64.985506784416273</v>
      </c>
    </row>
    <row r="32" spans="6:46" x14ac:dyDescent="0.2">
      <c r="K32">
        <v>52</v>
      </c>
      <c r="L32">
        <v>4250000</v>
      </c>
      <c r="M32">
        <v>3</v>
      </c>
      <c r="N32" s="17">
        <f>L32/100642262*100</f>
        <v>4.2228780589212116</v>
      </c>
      <c r="X32">
        <v>28</v>
      </c>
      <c r="Y32" t="s">
        <v>372</v>
      </c>
      <c r="Z32" s="5">
        <v>500000</v>
      </c>
      <c r="AA32">
        <v>1</v>
      </c>
      <c r="AK32" s="17" t="s">
        <v>386</v>
      </c>
      <c r="AL32">
        <f>SUM(AL25:AL31)</f>
        <v>59</v>
      </c>
      <c r="AM32">
        <f>SUM(AM25:AM31)</f>
        <v>100642262</v>
      </c>
      <c r="AN32" s="17">
        <f t="shared" si="1"/>
        <v>100</v>
      </c>
    </row>
    <row r="33" spans="6:48" x14ac:dyDescent="0.2">
      <c r="K33">
        <v>53</v>
      </c>
      <c r="L33">
        <v>9443826</v>
      </c>
      <c r="M33">
        <v>12</v>
      </c>
      <c r="N33" s="17">
        <f t="shared" ref="N33" si="4">L33/100642262*100</f>
        <v>9.3835589665105115</v>
      </c>
      <c r="V33" s="17" t="s">
        <v>461</v>
      </c>
      <c r="X33">
        <v>29</v>
      </c>
      <c r="Y33" t="s">
        <v>735</v>
      </c>
      <c r="Z33" s="5">
        <v>500000</v>
      </c>
      <c r="AA33">
        <v>1</v>
      </c>
    </row>
    <row r="34" spans="6:48" x14ac:dyDescent="0.2">
      <c r="K34">
        <v>54</v>
      </c>
      <c r="L34">
        <v>2626824</v>
      </c>
      <c r="M34">
        <v>3</v>
      </c>
      <c r="N34" s="17">
        <f>L34/100642262*100</f>
        <v>2.6100605727641537</v>
      </c>
      <c r="Q34" t="s">
        <v>397</v>
      </c>
      <c r="R34">
        <v>1</v>
      </c>
      <c r="S34">
        <v>3074681</v>
      </c>
      <c r="T34">
        <v>2</v>
      </c>
      <c r="U34" s="17">
        <f>S34/100642262*100</f>
        <v>3.0550595136663365</v>
      </c>
      <c r="V34" s="17">
        <f>S34/83042262*100</f>
        <v>3.7025496728400773</v>
      </c>
      <c r="W34" s="17">
        <f>SUM(V34+V35+V38)</f>
        <v>75.468124892840706</v>
      </c>
      <c r="X34">
        <v>30</v>
      </c>
      <c r="Y34" t="s">
        <v>736</v>
      </c>
      <c r="Z34" s="5">
        <v>500000</v>
      </c>
      <c r="AA34">
        <v>1</v>
      </c>
      <c r="AM34">
        <v>100642262</v>
      </c>
    </row>
    <row r="35" spans="6:48" x14ac:dyDescent="0.2">
      <c r="K35">
        <v>55</v>
      </c>
      <c r="L35">
        <v>500000</v>
      </c>
      <c r="M35">
        <v>1</v>
      </c>
      <c r="N35" s="17">
        <f t="shared" ref="N35" si="5">L35/100642262*100</f>
        <v>0.49680918340249552</v>
      </c>
      <c r="Q35" t="s">
        <v>398</v>
      </c>
      <c r="R35">
        <v>2</v>
      </c>
      <c r="S35">
        <v>3589810</v>
      </c>
      <c r="T35">
        <v>2</v>
      </c>
      <c r="U35" s="17">
        <f>S35/100642262*100</f>
        <v>3.5669011493402243</v>
      </c>
      <c r="V35" s="17">
        <f t="shared" ref="V35:V38" si="6">S35/83042262*100</f>
        <v>4.3228711664911055</v>
      </c>
      <c r="X35">
        <v>31</v>
      </c>
      <c r="Y35" t="s">
        <v>662</v>
      </c>
      <c r="Z35" s="5">
        <v>500000</v>
      </c>
      <c r="AA35">
        <v>1</v>
      </c>
    </row>
    <row r="36" spans="6:48" x14ac:dyDescent="0.2">
      <c r="K36">
        <v>57</v>
      </c>
      <c r="L36">
        <v>2000000</v>
      </c>
      <c r="M36">
        <v>1</v>
      </c>
      <c r="N36" s="17">
        <f>L36/100642262*100</f>
        <v>1.9872367336099821</v>
      </c>
      <c r="Q36" t="s">
        <v>457</v>
      </c>
      <c r="R36">
        <v>3</v>
      </c>
      <c r="S36">
        <v>2671824</v>
      </c>
      <c r="T36">
        <v>2</v>
      </c>
      <c r="U36" s="17">
        <f t="shared" ref="U36:U39" si="7">S36/100642262*100</f>
        <v>2.6547733992703781</v>
      </c>
      <c r="V36" s="17">
        <f t="shared" si="6"/>
        <v>3.2174268085327444</v>
      </c>
      <c r="X36">
        <v>32</v>
      </c>
      <c r="Y36" s="17" t="s">
        <v>21</v>
      </c>
      <c r="Z36" s="5">
        <v>500000</v>
      </c>
      <c r="AA36">
        <v>1</v>
      </c>
      <c r="AR36" t="s">
        <v>833</v>
      </c>
    </row>
    <row r="37" spans="6:48" x14ac:dyDescent="0.2">
      <c r="L37" s="1">
        <f>SUM(L25:L36)</f>
        <v>100642262</v>
      </c>
      <c r="M37" s="1">
        <f>SUM(M25:M36)</f>
        <v>59</v>
      </c>
      <c r="N37" s="17">
        <f t="shared" ref="N37" si="8">L37/100642262*100</f>
        <v>100</v>
      </c>
      <c r="Q37" t="s">
        <v>458</v>
      </c>
      <c r="R37">
        <v>4</v>
      </c>
      <c r="S37">
        <v>17700000</v>
      </c>
      <c r="T37">
        <v>4</v>
      </c>
      <c r="U37" s="17">
        <f t="shared" si="7"/>
        <v>17.587045092448339</v>
      </c>
      <c r="V37" s="17">
        <f t="shared" si="6"/>
        <v>21.314448298626548</v>
      </c>
      <c r="X37">
        <v>33</v>
      </c>
      <c r="Y37" s="17" t="s">
        <v>494</v>
      </c>
      <c r="Z37" s="5">
        <v>495000</v>
      </c>
      <c r="AA37">
        <v>1</v>
      </c>
    </row>
    <row r="38" spans="6:48" x14ac:dyDescent="0.2">
      <c r="Q38" t="s">
        <v>402</v>
      </c>
      <c r="R38">
        <v>9</v>
      </c>
      <c r="S38">
        <v>56005947</v>
      </c>
      <c r="T38">
        <v>41</v>
      </c>
      <c r="U38" s="17">
        <f t="shared" si="7"/>
        <v>55.648537589506887</v>
      </c>
      <c r="V38" s="17">
        <f t="shared" si="6"/>
        <v>67.44270405350953</v>
      </c>
      <c r="X38">
        <v>34</v>
      </c>
      <c r="Y38" t="s">
        <v>641</v>
      </c>
      <c r="Z38" s="5">
        <v>465000</v>
      </c>
      <c r="AA38">
        <v>1</v>
      </c>
      <c r="AR38" t="s">
        <v>719</v>
      </c>
      <c r="AS38">
        <v>21954189</v>
      </c>
      <c r="AT38" s="7">
        <v>6</v>
      </c>
      <c r="AU38" s="17">
        <f>AS38/98575364*100</f>
        <v>22.271476471545164</v>
      </c>
    </row>
    <row r="39" spans="6:48" x14ac:dyDescent="0.2">
      <c r="Q39" t="s">
        <v>403</v>
      </c>
      <c r="R39">
        <v>10</v>
      </c>
      <c r="S39">
        <v>17600000</v>
      </c>
      <c r="T39">
        <v>8</v>
      </c>
      <c r="U39" s="17">
        <f t="shared" si="7"/>
        <v>17.487683255767841</v>
      </c>
      <c r="V39" s="17">
        <f>SUM(V34:V38)</f>
        <v>100</v>
      </c>
      <c r="X39">
        <v>35</v>
      </c>
      <c r="Y39" t="s">
        <v>628</v>
      </c>
      <c r="Z39" s="5">
        <v>450000</v>
      </c>
      <c r="AA39">
        <v>1</v>
      </c>
      <c r="AR39" t="s">
        <v>391</v>
      </c>
      <c r="AS39">
        <v>20746546</v>
      </c>
      <c r="AT39" s="7">
        <v>7</v>
      </c>
      <c r="AU39" s="17">
        <f t="shared" ref="AU39:AU45" si="9">AS39/98575364*100</f>
        <v>21.046380310601744</v>
      </c>
    </row>
    <row r="40" spans="6:48" x14ac:dyDescent="0.2">
      <c r="L40">
        <v>100642262</v>
      </c>
      <c r="S40" s="1">
        <f>SUM(S34:S39)</f>
        <v>100642262</v>
      </c>
      <c r="T40" s="1">
        <f>SUM(T34:T39)</f>
        <v>59</v>
      </c>
      <c r="U40" s="17">
        <f>SUM(U34:U39)</f>
        <v>100</v>
      </c>
      <c r="X40">
        <v>36</v>
      </c>
      <c r="Y40" t="s">
        <v>625</v>
      </c>
      <c r="Z40" s="5">
        <v>429800</v>
      </c>
      <c r="AA40">
        <v>2</v>
      </c>
      <c r="AR40" t="s">
        <v>391</v>
      </c>
      <c r="AS40">
        <v>2500000</v>
      </c>
      <c r="AT40" s="7">
        <v>1</v>
      </c>
      <c r="AU40" s="17">
        <f t="shared" si="9"/>
        <v>2.5361306299614577</v>
      </c>
    </row>
    <row r="41" spans="6:48" ht="21" x14ac:dyDescent="0.2">
      <c r="X41">
        <v>37</v>
      </c>
      <c r="Y41" t="s">
        <v>740</v>
      </c>
      <c r="Z41" s="5">
        <v>400000</v>
      </c>
      <c r="AA41">
        <v>1</v>
      </c>
      <c r="AG41" s="13" t="s">
        <v>790</v>
      </c>
      <c r="AI41"/>
      <c r="AJ41"/>
      <c r="AR41" t="s">
        <v>391</v>
      </c>
      <c r="AS41">
        <v>1200000</v>
      </c>
      <c r="AT41" s="7">
        <v>2</v>
      </c>
      <c r="AU41" s="17">
        <f t="shared" si="9"/>
        <v>1.2173427023814998</v>
      </c>
      <c r="AV41" s="17">
        <f>SUM(AU39:AU41)</f>
        <v>24.799853642944704</v>
      </c>
    </row>
    <row r="42" spans="6:48" x14ac:dyDescent="0.2">
      <c r="X42">
        <v>38</v>
      </c>
      <c r="Y42" t="s">
        <v>741</v>
      </c>
      <c r="Z42" s="5">
        <v>400000</v>
      </c>
      <c r="AA42">
        <v>1</v>
      </c>
      <c r="AE42" t="s">
        <v>419</v>
      </c>
      <c r="AG42" s="14" t="s">
        <v>1</v>
      </c>
      <c r="AI42"/>
      <c r="AJ42"/>
      <c r="AR42" t="s">
        <v>392</v>
      </c>
      <c r="AS42">
        <v>11157389</v>
      </c>
      <c r="AT42" s="7">
        <v>22</v>
      </c>
      <c r="AU42" s="17">
        <f t="shared" si="9"/>
        <v>11.318638397318015</v>
      </c>
    </row>
    <row r="43" spans="6:48" ht="19" x14ac:dyDescent="0.2">
      <c r="F43" s="13" t="s">
        <v>363</v>
      </c>
      <c r="X43">
        <v>39</v>
      </c>
      <c r="Y43" t="s">
        <v>727</v>
      </c>
      <c r="Z43" s="5">
        <v>400000</v>
      </c>
      <c r="AA43">
        <v>1</v>
      </c>
      <c r="AG43" s="15" t="s">
        <v>364</v>
      </c>
      <c r="AH43" s="18" t="s">
        <v>365</v>
      </c>
      <c r="AI43" s="14">
        <v>6</v>
      </c>
      <c r="AJ43" s="14"/>
      <c r="AR43" t="s">
        <v>454</v>
      </c>
      <c r="AS43">
        <v>4665000</v>
      </c>
      <c r="AT43" s="7">
        <v>2</v>
      </c>
      <c r="AU43" s="17">
        <f t="shared" si="9"/>
        <v>4.7324197555080803</v>
      </c>
    </row>
    <row r="44" spans="6:48" x14ac:dyDescent="0.2">
      <c r="F44" s="14" t="s">
        <v>1</v>
      </c>
      <c r="Q44" t="s">
        <v>678</v>
      </c>
      <c r="S44">
        <f>S34+S35+S38</f>
        <v>62670438</v>
      </c>
      <c r="U44" s="17">
        <f>U34+U35+U38</f>
        <v>62.270498252513448</v>
      </c>
      <c r="X44">
        <v>40</v>
      </c>
      <c r="Y44" t="s">
        <v>630</v>
      </c>
      <c r="Z44" s="5">
        <v>350000</v>
      </c>
      <c r="AA44">
        <v>1</v>
      </c>
      <c r="AG44" s="15" t="s">
        <v>366</v>
      </c>
      <c r="AH44" s="16">
        <v>0</v>
      </c>
      <c r="AI44"/>
      <c r="AJ44"/>
      <c r="AR44" t="s">
        <v>834</v>
      </c>
      <c r="AS44">
        <v>1788347</v>
      </c>
      <c r="AT44" s="7">
        <v>4</v>
      </c>
      <c r="AU44" s="17">
        <f t="shared" si="9"/>
        <v>1.8141926414798732</v>
      </c>
    </row>
    <row r="45" spans="6:48" x14ac:dyDescent="0.2">
      <c r="F45" s="14"/>
      <c r="AG45" s="15"/>
      <c r="AH45" s="16"/>
      <c r="AI45"/>
      <c r="AJ45"/>
      <c r="AR45" t="s">
        <v>835</v>
      </c>
      <c r="AS45">
        <f>SUM(AS46:AS52)</f>
        <v>34563893</v>
      </c>
      <c r="AT45">
        <f>SUM(AT46:AT52)</f>
        <v>75</v>
      </c>
      <c r="AU45" s="17">
        <f t="shared" si="9"/>
        <v>35.063419091204167</v>
      </c>
    </row>
    <row r="46" spans="6:48" x14ac:dyDescent="0.2">
      <c r="F46" s="15" t="s">
        <v>364</v>
      </c>
      <c r="G46" s="15" t="s">
        <v>365</v>
      </c>
      <c r="H46" s="14">
        <v>59</v>
      </c>
      <c r="L46" t="s">
        <v>387</v>
      </c>
      <c r="M46">
        <v>10.4</v>
      </c>
      <c r="Q46" t="s">
        <v>419</v>
      </c>
      <c r="S46">
        <f>S36+S37</f>
        <v>20371824</v>
      </c>
      <c r="X46">
        <v>41</v>
      </c>
      <c r="Y46" t="s">
        <v>744</v>
      </c>
      <c r="Z46" s="5">
        <v>327654</v>
      </c>
      <c r="AA46">
        <v>1</v>
      </c>
      <c r="AG46" s="15" t="s">
        <v>406</v>
      </c>
      <c r="AH46" s="16">
        <v>2088412</v>
      </c>
      <c r="AI46"/>
      <c r="AJ46"/>
      <c r="AK46" s="17">
        <f>AH47/AH67*100</f>
        <v>24.531875107159294</v>
      </c>
      <c r="AR46">
        <v>51</v>
      </c>
      <c r="AS46">
        <v>7858986</v>
      </c>
      <c r="AT46" s="7">
        <v>11</v>
      </c>
      <c r="AU46" s="17">
        <f>SUM(AU38:AU45)</f>
        <v>100</v>
      </c>
    </row>
    <row r="47" spans="6:48" x14ac:dyDescent="0.2">
      <c r="F47" s="15" t="s">
        <v>366</v>
      </c>
      <c r="G47" s="14">
        <v>0</v>
      </c>
      <c r="L47" t="s">
        <v>392</v>
      </c>
      <c r="M47">
        <v>7.4</v>
      </c>
      <c r="X47">
        <v>42</v>
      </c>
      <c r="Y47" t="s">
        <v>632</v>
      </c>
      <c r="Z47" s="5">
        <v>300000</v>
      </c>
      <c r="AA47">
        <v>1</v>
      </c>
      <c r="AG47" s="15" t="s">
        <v>369</v>
      </c>
      <c r="AH47" s="16">
        <v>20371824</v>
      </c>
      <c r="AI47"/>
      <c r="AJ47"/>
      <c r="AR47">
        <v>52</v>
      </c>
      <c r="AS47">
        <v>2052027</v>
      </c>
      <c r="AT47" s="7">
        <v>4</v>
      </c>
    </row>
    <row r="48" spans="6:48" ht="18" x14ac:dyDescent="0.25">
      <c r="F48" s="15" t="s">
        <v>369</v>
      </c>
      <c r="G48" s="16">
        <v>100642262</v>
      </c>
      <c r="H48" s="21">
        <f>G48/G52*100</f>
        <v>75.68722041658998</v>
      </c>
      <c r="L48" t="s">
        <v>469</v>
      </c>
      <c r="M48" s="17">
        <f>SUM(N31:N36)</f>
        <v>64.985506784416273</v>
      </c>
      <c r="X48">
        <v>43</v>
      </c>
      <c r="Y48" t="s">
        <v>658</v>
      </c>
      <c r="Z48" s="5">
        <v>255030</v>
      </c>
      <c r="AA48">
        <v>1</v>
      </c>
      <c r="AG48" s="14" t="s">
        <v>791</v>
      </c>
      <c r="AI48"/>
      <c r="AJ48"/>
      <c r="AR48">
        <v>53</v>
      </c>
      <c r="AS48">
        <v>16054453</v>
      </c>
      <c r="AT48" s="7">
        <v>38</v>
      </c>
    </row>
    <row r="49" spans="7:46" x14ac:dyDescent="0.2">
      <c r="L49" t="s">
        <v>454</v>
      </c>
      <c r="M49">
        <v>5.9</v>
      </c>
      <c r="Q49" t="s">
        <v>677</v>
      </c>
      <c r="S49">
        <f>S40-S39</f>
        <v>83042262</v>
      </c>
      <c r="T49">
        <v>83042262</v>
      </c>
      <c r="X49">
        <v>44</v>
      </c>
      <c r="Y49" t="s">
        <v>729</v>
      </c>
      <c r="Z49" s="5">
        <v>252055</v>
      </c>
      <c r="AA49">
        <v>1</v>
      </c>
      <c r="AR49">
        <v>54</v>
      </c>
      <c r="AS49">
        <v>1399500</v>
      </c>
      <c r="AT49" s="7">
        <v>5</v>
      </c>
    </row>
    <row r="50" spans="7:46" x14ac:dyDescent="0.2">
      <c r="L50" t="s">
        <v>391</v>
      </c>
      <c r="M50" s="17">
        <f>SUM(N26+N27)</f>
        <v>7.0546904043154361</v>
      </c>
      <c r="X50">
        <v>45</v>
      </c>
      <c r="Y50" t="s">
        <v>753</v>
      </c>
      <c r="Z50" s="5">
        <v>250000</v>
      </c>
      <c r="AA50">
        <v>1</v>
      </c>
      <c r="AR50">
        <v>55</v>
      </c>
      <c r="AS50">
        <v>3923481</v>
      </c>
      <c r="AT50" s="7">
        <v>10</v>
      </c>
    </row>
    <row r="51" spans="7:46" x14ac:dyDescent="0.2">
      <c r="G51" t="s">
        <v>444</v>
      </c>
      <c r="L51" t="s">
        <v>455</v>
      </c>
      <c r="M51">
        <v>4.2</v>
      </c>
      <c r="X51">
        <v>46</v>
      </c>
      <c r="Y51" t="s">
        <v>649</v>
      </c>
      <c r="Z51" s="5">
        <v>250000</v>
      </c>
      <c r="AA51">
        <v>1</v>
      </c>
      <c r="AR51">
        <v>56</v>
      </c>
      <c r="AS51">
        <v>1500000</v>
      </c>
      <c r="AT51" s="7">
        <v>1</v>
      </c>
    </row>
    <row r="52" spans="7:46" x14ac:dyDescent="0.2">
      <c r="G52" s="16">
        <v>132971275</v>
      </c>
      <c r="M52">
        <f>SUM(M46:M51)</f>
        <v>99.940197188731716</v>
      </c>
      <c r="X52">
        <v>47</v>
      </c>
      <c r="Y52" t="s">
        <v>650</v>
      </c>
      <c r="Z52" s="5">
        <v>228045</v>
      </c>
      <c r="AA52">
        <v>1</v>
      </c>
      <c r="AR52">
        <v>57</v>
      </c>
      <c r="AS52">
        <v>1775446</v>
      </c>
      <c r="AT52" s="7">
        <v>6</v>
      </c>
    </row>
    <row r="53" spans="7:46" x14ac:dyDescent="0.2">
      <c r="X53">
        <v>48</v>
      </c>
      <c r="Y53" t="s">
        <v>504</v>
      </c>
      <c r="Z53" s="5">
        <v>218580</v>
      </c>
      <c r="AA53">
        <v>1</v>
      </c>
      <c r="AT53"/>
    </row>
    <row r="54" spans="7:46" x14ac:dyDescent="0.2">
      <c r="G54" t="s">
        <v>692</v>
      </c>
      <c r="X54">
        <v>49</v>
      </c>
      <c r="Y54" t="s">
        <v>757</v>
      </c>
      <c r="Z54" s="5">
        <v>200000</v>
      </c>
      <c r="AA54">
        <v>1</v>
      </c>
    </row>
    <row r="55" spans="7:46" x14ac:dyDescent="0.2">
      <c r="G55" s="2">
        <v>199217626</v>
      </c>
      <c r="H55">
        <f>G48/G55*100</f>
        <v>50.518753797417503</v>
      </c>
      <c r="X55">
        <v>50</v>
      </c>
      <c r="Y55" t="s">
        <v>659</v>
      </c>
      <c r="Z55" s="5">
        <v>200000</v>
      </c>
      <c r="AA55">
        <v>1</v>
      </c>
      <c r="AS55">
        <f>SUM(AS38:AS45)</f>
        <v>98575364</v>
      </c>
      <c r="AT55" s="7">
        <f>SUM(AT38:AT45)</f>
        <v>119</v>
      </c>
    </row>
    <row r="56" spans="7:46" ht="21" x14ac:dyDescent="0.2">
      <c r="X56">
        <v>51</v>
      </c>
      <c r="Y56" t="s">
        <v>758</v>
      </c>
      <c r="Z56" s="5">
        <v>200000</v>
      </c>
      <c r="AA56">
        <v>1</v>
      </c>
      <c r="AG56" s="13" t="s">
        <v>790</v>
      </c>
      <c r="AI56"/>
      <c r="AJ56"/>
      <c r="AS56">
        <v>98575364</v>
      </c>
    </row>
    <row r="57" spans="7:46" x14ac:dyDescent="0.2">
      <c r="X57">
        <v>52</v>
      </c>
      <c r="Y57" t="s">
        <v>759</v>
      </c>
      <c r="Z57" s="5">
        <v>200000</v>
      </c>
      <c r="AA57">
        <v>1</v>
      </c>
      <c r="AG57" s="14" t="s">
        <v>1</v>
      </c>
      <c r="AI57"/>
      <c r="AJ57"/>
    </row>
    <row r="58" spans="7:46" x14ac:dyDescent="0.2">
      <c r="X58">
        <v>53</v>
      </c>
      <c r="Y58" t="s">
        <v>506</v>
      </c>
      <c r="Z58" s="5">
        <v>150004</v>
      </c>
      <c r="AA58">
        <v>1</v>
      </c>
      <c r="AE58" t="s">
        <v>678</v>
      </c>
      <c r="AG58" s="15" t="s">
        <v>364</v>
      </c>
      <c r="AH58" s="18" t="s">
        <v>365</v>
      </c>
      <c r="AI58" s="14">
        <v>45</v>
      </c>
      <c r="AJ58" s="14"/>
    </row>
    <row r="59" spans="7:46" x14ac:dyDescent="0.2">
      <c r="X59">
        <v>54</v>
      </c>
      <c r="Y59" t="s">
        <v>772</v>
      </c>
      <c r="Z59" s="5">
        <v>74981</v>
      </c>
      <c r="AA59">
        <v>1</v>
      </c>
      <c r="AG59" s="15" t="s">
        <v>366</v>
      </c>
      <c r="AH59" s="16">
        <v>0</v>
      </c>
      <c r="AI59"/>
      <c r="AJ59"/>
      <c r="AK59" s="17">
        <f>AH61/AH67*100</f>
        <v>75.468124892840706</v>
      </c>
    </row>
    <row r="60" spans="7:46" x14ac:dyDescent="0.2">
      <c r="X60">
        <v>55</v>
      </c>
      <c r="Y60" t="s">
        <v>775</v>
      </c>
      <c r="Z60" s="5">
        <v>30000</v>
      </c>
      <c r="AA60">
        <v>1</v>
      </c>
      <c r="AG60" s="15" t="s">
        <v>406</v>
      </c>
      <c r="AH60" s="16">
        <v>500000</v>
      </c>
      <c r="AI60"/>
      <c r="AJ60"/>
    </row>
    <row r="61" spans="7:46" x14ac:dyDescent="0.2">
      <c r="Y61" t="s">
        <v>784</v>
      </c>
      <c r="Z61" s="2">
        <f>SUM(Z5:Z60)</f>
        <v>100642262</v>
      </c>
      <c r="AA61" s="1">
        <f>SUM(AA5:AA60)</f>
        <v>59</v>
      </c>
      <c r="AG61" s="15" t="s">
        <v>369</v>
      </c>
      <c r="AH61" s="16">
        <v>62670438</v>
      </c>
      <c r="AI61"/>
      <c r="AJ61"/>
    </row>
    <row r="62" spans="7:46" ht="18" x14ac:dyDescent="0.25">
      <c r="Y62" t="s">
        <v>782</v>
      </c>
      <c r="Z62" s="2">
        <v>199217626</v>
      </c>
      <c r="AG62" s="14" t="s">
        <v>796</v>
      </c>
      <c r="AI62"/>
      <c r="AJ62"/>
    </row>
    <row r="63" spans="7:46" x14ac:dyDescent="0.2">
      <c r="Z63" s="5">
        <f>Z61/Z62*100</f>
        <v>50.518753797417503</v>
      </c>
    </row>
    <row r="64" spans="7:46" x14ac:dyDescent="0.2">
      <c r="Y64" t="s">
        <v>783</v>
      </c>
      <c r="Z64" s="5">
        <v>139288892</v>
      </c>
      <c r="AA64">
        <f>Z61/Z64*100</f>
        <v>72.254334538033376</v>
      </c>
    </row>
    <row r="66" spans="30:34" x14ac:dyDescent="0.2">
      <c r="AE66" t="s">
        <v>823</v>
      </c>
      <c r="AH66" s="5" t="e" cm="1">
        <f t="array" ref="AH66">SU</f>
        <v>#NAME?</v>
      </c>
    </row>
    <row r="67" spans="30:34" x14ac:dyDescent="0.2">
      <c r="AG67" t="s">
        <v>824</v>
      </c>
      <c r="AH67" s="5">
        <f>SUM(AH47+AH61)</f>
        <v>83042262</v>
      </c>
    </row>
    <row r="73" spans="30:34" x14ac:dyDescent="0.2">
      <c r="AD73" s="14" t="s">
        <v>1</v>
      </c>
    </row>
    <row r="74" spans="30:34" x14ac:dyDescent="0.2">
      <c r="AD74" s="15" t="s">
        <v>364</v>
      </c>
      <c r="AE74" s="15" t="s">
        <v>365</v>
      </c>
      <c r="AF74" s="14">
        <v>59</v>
      </c>
    </row>
    <row r="75" spans="30:34" x14ac:dyDescent="0.2">
      <c r="AD75" s="15" t="s">
        <v>366</v>
      </c>
      <c r="AE75" s="14">
        <v>0</v>
      </c>
    </row>
    <row r="76" spans="30:34" x14ac:dyDescent="0.2">
      <c r="AD76" s="15" t="s">
        <v>406</v>
      </c>
      <c r="AE76" s="14">
        <v>500000</v>
      </c>
    </row>
    <row r="77" spans="30:34" x14ac:dyDescent="0.2">
      <c r="AD77" s="15" t="s">
        <v>369</v>
      </c>
      <c r="AE77" s="14">
        <v>100642262</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79BB7-0F15-1844-9DDC-1D1227B694C0}">
  <dimension ref="A1:L36"/>
  <sheetViews>
    <sheetView zoomScale="115" workbookViewId="0">
      <selection activeCell="D20" sqref="D20"/>
    </sheetView>
  </sheetViews>
  <sheetFormatPr baseColWidth="10" defaultRowHeight="16" x14ac:dyDescent="0.2"/>
  <cols>
    <col min="2" max="2" width="22.1640625" style="5" customWidth="1"/>
    <col min="3" max="3" width="12.6640625" style="5" bestFit="1" customWidth="1"/>
  </cols>
  <sheetData>
    <row r="1" spans="1:12" ht="19" x14ac:dyDescent="0.2">
      <c r="A1" s="13" t="s">
        <v>363</v>
      </c>
    </row>
    <row r="2" spans="1:12" x14ac:dyDescent="0.2">
      <c r="A2" s="14" t="s">
        <v>1</v>
      </c>
    </row>
    <row r="3" spans="1:12" x14ac:dyDescent="0.2">
      <c r="A3" s="15" t="s">
        <v>364</v>
      </c>
      <c r="B3" s="18" t="s">
        <v>365</v>
      </c>
      <c r="C3" s="16">
        <v>178</v>
      </c>
    </row>
    <row r="4" spans="1:12" x14ac:dyDescent="0.2">
      <c r="A4" s="15" t="s">
        <v>366</v>
      </c>
      <c r="B4" s="16">
        <v>0</v>
      </c>
    </row>
    <row r="5" spans="1:12" x14ac:dyDescent="0.2">
      <c r="A5" s="15" t="s">
        <v>406</v>
      </c>
      <c r="B5" s="16">
        <v>397923.5</v>
      </c>
    </row>
    <row r="6" spans="1:12" x14ac:dyDescent="0.2">
      <c r="A6" s="15" t="s">
        <v>367</v>
      </c>
      <c r="B6" s="16">
        <v>15000</v>
      </c>
      <c r="G6" s="11" t="s">
        <v>699</v>
      </c>
    </row>
    <row r="7" spans="1:12" x14ac:dyDescent="0.2">
      <c r="A7" s="15" t="s">
        <v>368</v>
      </c>
      <c r="B7" s="16">
        <v>30000000</v>
      </c>
      <c r="L7" s="1" t="s">
        <v>700</v>
      </c>
    </row>
    <row r="8" spans="1:12" x14ac:dyDescent="0.2">
      <c r="A8" s="19" t="s">
        <v>369</v>
      </c>
      <c r="B8" s="20">
        <v>199217626</v>
      </c>
      <c r="G8" s="1" t="s">
        <v>701</v>
      </c>
      <c r="K8">
        <v>1</v>
      </c>
      <c r="L8" t="s">
        <v>397</v>
      </c>
    </row>
    <row r="9" spans="1:12" x14ac:dyDescent="0.2">
      <c r="A9" s="15" t="s">
        <v>718</v>
      </c>
      <c r="B9" s="14">
        <v>1119200.14606741</v>
      </c>
      <c r="G9">
        <v>1</v>
      </c>
      <c r="H9" t="s">
        <v>702</v>
      </c>
      <c r="K9">
        <v>2</v>
      </c>
      <c r="L9" t="s">
        <v>418</v>
      </c>
    </row>
    <row r="10" spans="1:12" x14ac:dyDescent="0.2">
      <c r="G10">
        <v>2</v>
      </c>
      <c r="H10" t="s">
        <v>390</v>
      </c>
      <c r="K10">
        <v>3</v>
      </c>
      <c r="L10" t="s">
        <v>703</v>
      </c>
    </row>
    <row r="11" spans="1:12" x14ac:dyDescent="0.2">
      <c r="G11">
        <v>3</v>
      </c>
      <c r="H11" t="s">
        <v>421</v>
      </c>
      <c r="K11">
        <v>4</v>
      </c>
      <c r="L11" t="s">
        <v>704</v>
      </c>
    </row>
    <row r="12" spans="1:12" x14ac:dyDescent="0.2">
      <c r="G12">
        <v>4</v>
      </c>
      <c r="H12" t="s">
        <v>391</v>
      </c>
      <c r="K12">
        <v>5</v>
      </c>
      <c r="L12" t="s">
        <v>705</v>
      </c>
    </row>
    <row r="13" spans="1:12" x14ac:dyDescent="0.2">
      <c r="G13">
        <v>51</v>
      </c>
      <c r="H13" t="s">
        <v>412</v>
      </c>
      <c r="I13" t="s">
        <v>706</v>
      </c>
      <c r="K13">
        <v>9</v>
      </c>
      <c r="L13" t="s">
        <v>402</v>
      </c>
    </row>
    <row r="14" spans="1:12" x14ac:dyDescent="0.2">
      <c r="G14">
        <v>52</v>
      </c>
      <c r="H14" t="s">
        <v>412</v>
      </c>
      <c r="I14" t="s">
        <v>707</v>
      </c>
      <c r="K14">
        <v>10</v>
      </c>
      <c r="L14" t="s">
        <v>708</v>
      </c>
    </row>
    <row r="15" spans="1:12" x14ac:dyDescent="0.2">
      <c r="A15" t="s">
        <v>405</v>
      </c>
      <c r="G15">
        <v>53</v>
      </c>
      <c r="H15" t="s">
        <v>412</v>
      </c>
      <c r="I15" t="s">
        <v>709</v>
      </c>
    </row>
    <row r="16" spans="1:12" x14ac:dyDescent="0.2">
      <c r="A16">
        <v>27</v>
      </c>
      <c r="B16" s="5">
        <v>2018</v>
      </c>
      <c r="C16" s="16">
        <v>11653082</v>
      </c>
      <c r="G16">
        <v>54</v>
      </c>
      <c r="H16" t="s">
        <v>412</v>
      </c>
      <c r="I16" t="s">
        <v>710</v>
      </c>
    </row>
    <row r="17" spans="1:9" x14ac:dyDescent="0.2">
      <c r="A17">
        <v>47</v>
      </c>
      <c r="B17" s="5">
        <v>2019</v>
      </c>
      <c r="C17" s="16">
        <v>48275652</v>
      </c>
      <c r="G17">
        <v>55</v>
      </c>
      <c r="H17" t="s">
        <v>412</v>
      </c>
      <c r="I17" t="s">
        <v>711</v>
      </c>
    </row>
    <row r="18" spans="1:9" x14ac:dyDescent="0.2">
      <c r="A18">
        <v>104</v>
      </c>
      <c r="B18" s="5">
        <v>2020</v>
      </c>
      <c r="C18" s="16">
        <v>139288892</v>
      </c>
      <c r="D18">
        <f>C18/C17</f>
        <v>2.8852824608148224</v>
      </c>
      <c r="G18">
        <v>56</v>
      </c>
      <c r="H18" t="s">
        <v>412</v>
      </c>
      <c r="I18" t="s">
        <v>712</v>
      </c>
    </row>
    <row r="19" spans="1:9" x14ac:dyDescent="0.2">
      <c r="A19" s="1">
        <f>SUM(A16:A18)</f>
        <v>178</v>
      </c>
      <c r="B19" s="5" t="s">
        <v>395</v>
      </c>
      <c r="C19" s="2">
        <f>SUM(C16:C18)</f>
        <v>199217626</v>
      </c>
      <c r="D19">
        <f>(C18-C17)/C17*100</f>
        <v>188.52824608148225</v>
      </c>
      <c r="G19">
        <v>57</v>
      </c>
      <c r="H19" t="s">
        <v>412</v>
      </c>
      <c r="I19" t="s">
        <v>713</v>
      </c>
    </row>
    <row r="20" spans="1:9" x14ac:dyDescent="0.2">
      <c r="G20">
        <v>58</v>
      </c>
      <c r="H20" t="s">
        <v>412</v>
      </c>
      <c r="I20" t="s">
        <v>714</v>
      </c>
    </row>
    <row r="23" spans="1:9" x14ac:dyDescent="0.2">
      <c r="A23" s="1" t="s">
        <v>690</v>
      </c>
    </row>
    <row r="24" spans="1:9" x14ac:dyDescent="0.2">
      <c r="A24" t="s">
        <v>688</v>
      </c>
      <c r="C24" s="5" t="s">
        <v>687</v>
      </c>
    </row>
    <row r="25" spans="1:9" x14ac:dyDescent="0.2">
      <c r="A25">
        <v>144</v>
      </c>
      <c r="B25" s="5" t="s">
        <v>678</v>
      </c>
      <c r="C25" s="5">
        <v>14</v>
      </c>
    </row>
    <row r="26" spans="1:9" x14ac:dyDescent="0.2">
      <c r="A26">
        <v>10</v>
      </c>
      <c r="B26" s="5" t="s">
        <v>419</v>
      </c>
      <c r="C26" s="5">
        <v>20.5</v>
      </c>
    </row>
    <row r="29" spans="1:9" x14ac:dyDescent="0.2">
      <c r="A29" s="1" t="s">
        <v>689</v>
      </c>
    </row>
    <row r="30" spans="1:9" x14ac:dyDescent="0.2">
      <c r="A30">
        <v>31</v>
      </c>
      <c r="B30" s="5" t="s">
        <v>678</v>
      </c>
      <c r="C30" s="5">
        <v>22</v>
      </c>
    </row>
    <row r="31" spans="1:9" x14ac:dyDescent="0.2">
      <c r="A31">
        <v>2</v>
      </c>
      <c r="B31" s="5" t="s">
        <v>419</v>
      </c>
      <c r="C31" s="5">
        <v>31</v>
      </c>
    </row>
    <row r="34" spans="1:3" x14ac:dyDescent="0.2">
      <c r="A34" t="s">
        <v>691</v>
      </c>
    </row>
    <row r="35" spans="1:3" x14ac:dyDescent="0.2">
      <c r="A35">
        <v>98</v>
      </c>
      <c r="B35" s="5" t="s">
        <v>678</v>
      </c>
      <c r="C35" s="5">
        <v>14</v>
      </c>
    </row>
    <row r="36" spans="1:3" x14ac:dyDescent="0.2">
      <c r="A36">
        <v>7</v>
      </c>
      <c r="B36" s="5" t="s">
        <v>419</v>
      </c>
      <c r="C36" s="5">
        <v>20</v>
      </c>
    </row>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A2B1E-CB4C-514A-A6C0-26F6DC3405EF}">
  <dimension ref="C3:V57"/>
  <sheetViews>
    <sheetView topLeftCell="G8" zoomScale="108" zoomScaleNormal="266" workbookViewId="0">
      <selection activeCell="N7" sqref="N7"/>
    </sheetView>
  </sheetViews>
  <sheetFormatPr baseColWidth="10" defaultRowHeight="16" x14ac:dyDescent="0.2"/>
  <cols>
    <col min="7" max="7" width="11.1640625" bestFit="1" customWidth="1"/>
    <col min="11" max="11" width="11.5" style="5" bestFit="1" customWidth="1"/>
    <col min="12" max="12" width="12.33203125" style="17" bestFit="1" customWidth="1"/>
    <col min="14" max="14" width="14.33203125" customWidth="1"/>
    <col min="15" max="15" width="10.83203125" style="17"/>
    <col min="18" max="18" width="23.83203125" customWidth="1"/>
  </cols>
  <sheetData>
    <row r="3" spans="5:19" x14ac:dyDescent="0.2">
      <c r="N3" s="1" t="s">
        <v>837</v>
      </c>
    </row>
    <row r="5" spans="5:19" x14ac:dyDescent="0.2">
      <c r="E5" t="s">
        <v>9</v>
      </c>
    </row>
    <row r="6" spans="5:19" x14ac:dyDescent="0.2">
      <c r="G6" t="s">
        <v>382</v>
      </c>
      <c r="H6" t="s">
        <v>383</v>
      </c>
      <c r="I6" t="s">
        <v>384</v>
      </c>
      <c r="J6" t="s">
        <v>385</v>
      </c>
      <c r="R6" t="s">
        <v>394</v>
      </c>
      <c r="S6" s="17">
        <v>50.2</v>
      </c>
    </row>
    <row r="7" spans="5:19" x14ac:dyDescent="0.2">
      <c r="E7" t="s">
        <v>365</v>
      </c>
      <c r="F7" t="s">
        <v>719</v>
      </c>
      <c r="G7">
        <v>8</v>
      </c>
      <c r="H7">
        <v>4.5</v>
      </c>
      <c r="I7">
        <v>4.5</v>
      </c>
      <c r="J7">
        <v>4.5</v>
      </c>
      <c r="K7" s="16">
        <v>32454189</v>
      </c>
      <c r="L7" s="17">
        <f>K7/199217626*100</f>
        <v>16.290822078162904</v>
      </c>
      <c r="N7" t="s">
        <v>719</v>
      </c>
      <c r="O7" s="17">
        <v>16.3</v>
      </c>
      <c r="R7" t="s">
        <v>719</v>
      </c>
      <c r="S7" s="17">
        <v>16.3</v>
      </c>
    </row>
    <row r="8" spans="5:19" x14ac:dyDescent="0.2">
      <c r="F8" t="s">
        <v>390</v>
      </c>
      <c r="G8" s="38">
        <v>12</v>
      </c>
      <c r="H8">
        <v>6.7</v>
      </c>
      <c r="I8">
        <v>6.7</v>
      </c>
      <c r="J8">
        <v>11.2</v>
      </c>
      <c r="K8" s="43">
        <v>27396546</v>
      </c>
      <c r="L8" s="17">
        <f>K8/199217626*100</f>
        <v>13.752069307361387</v>
      </c>
      <c r="N8" t="s">
        <v>806</v>
      </c>
      <c r="O8" s="17">
        <f>SUM(L8+L9+L10)</f>
        <v>15.835218315471744</v>
      </c>
      <c r="P8" s="5">
        <f>SUM(K8+K9+K10)</f>
        <v>31546546</v>
      </c>
      <c r="R8" t="s">
        <v>806</v>
      </c>
      <c r="S8" s="17">
        <v>15.8</v>
      </c>
    </row>
    <row r="9" spans="5:19" x14ac:dyDescent="0.2">
      <c r="F9" t="s">
        <v>388</v>
      </c>
      <c r="G9">
        <v>2</v>
      </c>
      <c r="H9">
        <v>1.1000000000000001</v>
      </c>
      <c r="I9">
        <v>1.1000000000000001</v>
      </c>
      <c r="J9">
        <v>12.4</v>
      </c>
      <c r="K9" s="16">
        <v>2950000</v>
      </c>
      <c r="L9" s="17">
        <f t="shared" ref="L9:L20" si="0">K9/199217626*100</f>
        <v>1.4807926684157957</v>
      </c>
      <c r="N9" t="s">
        <v>410</v>
      </c>
      <c r="O9" s="17">
        <v>9.4</v>
      </c>
      <c r="R9" t="s">
        <v>410</v>
      </c>
      <c r="S9" s="17">
        <v>9.4</v>
      </c>
    </row>
    <row r="10" spans="5:19" x14ac:dyDescent="0.2">
      <c r="F10" t="s">
        <v>391</v>
      </c>
      <c r="G10">
        <v>2</v>
      </c>
      <c r="H10">
        <v>1.1000000000000001</v>
      </c>
      <c r="I10">
        <v>1.1000000000000001</v>
      </c>
      <c r="J10">
        <v>13.5</v>
      </c>
      <c r="K10" s="16">
        <v>1200000</v>
      </c>
      <c r="L10" s="17">
        <f t="shared" si="0"/>
        <v>0.60235633969456093</v>
      </c>
      <c r="N10" t="s">
        <v>413</v>
      </c>
      <c r="O10" s="17">
        <v>5.3</v>
      </c>
      <c r="R10" t="s">
        <v>413</v>
      </c>
      <c r="S10" s="17">
        <v>5.3</v>
      </c>
    </row>
    <row r="11" spans="5:19" x14ac:dyDescent="0.2">
      <c r="F11" t="s">
        <v>392</v>
      </c>
      <c r="G11">
        <v>33</v>
      </c>
      <c r="H11">
        <v>18.5</v>
      </c>
      <c r="I11">
        <v>18.5</v>
      </c>
      <c r="J11">
        <v>32</v>
      </c>
      <c r="K11" s="16">
        <v>18642758</v>
      </c>
      <c r="L11" s="17">
        <f t="shared" si="0"/>
        <v>9.357986225576246</v>
      </c>
      <c r="N11" t="s">
        <v>420</v>
      </c>
      <c r="O11" s="17">
        <v>3</v>
      </c>
      <c r="R11" t="s">
        <v>420</v>
      </c>
      <c r="S11" s="17">
        <v>3</v>
      </c>
    </row>
    <row r="12" spans="5:19" x14ac:dyDescent="0.2">
      <c r="F12" t="s">
        <v>393</v>
      </c>
      <c r="G12" s="38">
        <v>8</v>
      </c>
      <c r="H12">
        <v>3.9</v>
      </c>
      <c r="I12">
        <v>3.9</v>
      </c>
      <c r="J12">
        <v>36</v>
      </c>
      <c r="K12" s="16">
        <v>10620030</v>
      </c>
      <c r="L12" s="17">
        <f t="shared" si="0"/>
        <v>5.3308686652053572</v>
      </c>
      <c r="N12" t="s">
        <v>394</v>
      </c>
      <c r="O12" s="17">
        <f>SUM(L14:L20)</f>
        <v>50.179684903985361</v>
      </c>
      <c r="S12" t="s">
        <v>807</v>
      </c>
    </row>
    <row r="13" spans="5:19" x14ac:dyDescent="0.2">
      <c r="F13" t="s">
        <v>389</v>
      </c>
      <c r="G13" s="38">
        <v>7</v>
      </c>
      <c r="H13">
        <v>3.9</v>
      </c>
      <c r="I13">
        <v>3.9</v>
      </c>
      <c r="J13">
        <v>39.9</v>
      </c>
      <c r="K13" s="16">
        <v>5987326</v>
      </c>
      <c r="L13" s="17">
        <f>K13/199217626*100</f>
        <v>3.0054198115983972</v>
      </c>
      <c r="O13" s="17">
        <f>SUM(O7:O12)</f>
        <v>100.0149032194571</v>
      </c>
      <c r="S13">
        <f>SUM(S6:S11)</f>
        <v>100</v>
      </c>
    </row>
    <row r="14" spans="5:19" x14ac:dyDescent="0.2">
      <c r="E14" t="s">
        <v>394</v>
      </c>
      <c r="F14">
        <v>51</v>
      </c>
      <c r="G14" s="38">
        <v>22</v>
      </c>
      <c r="H14">
        <v>12.4</v>
      </c>
      <c r="I14">
        <v>12.4</v>
      </c>
      <c r="J14">
        <v>52.2</v>
      </c>
      <c r="K14" s="43">
        <v>54441220</v>
      </c>
      <c r="L14" s="17">
        <f t="shared" si="0"/>
        <v>27.327511673088605</v>
      </c>
    </row>
    <row r="15" spans="5:19" x14ac:dyDescent="0.2">
      <c r="F15">
        <v>52</v>
      </c>
      <c r="G15" s="38">
        <v>7</v>
      </c>
      <c r="H15">
        <v>4.5</v>
      </c>
      <c r="I15">
        <v>4.5</v>
      </c>
      <c r="J15">
        <v>56.7</v>
      </c>
      <c r="K15" s="16">
        <v>6302027</v>
      </c>
      <c r="L15" s="17">
        <f t="shared" si="0"/>
        <v>3.1633882636469122</v>
      </c>
    </row>
    <row r="16" spans="5:19" x14ac:dyDescent="0.2">
      <c r="F16">
        <v>53</v>
      </c>
      <c r="G16">
        <v>50</v>
      </c>
      <c r="H16">
        <v>28.1</v>
      </c>
      <c r="I16">
        <v>28.1</v>
      </c>
      <c r="J16">
        <v>84.8</v>
      </c>
      <c r="K16" s="16">
        <v>25498279</v>
      </c>
      <c r="L16" s="17">
        <f t="shared" si="0"/>
        <v>12.799208339125576</v>
      </c>
    </row>
    <row r="17" spans="6:22" x14ac:dyDescent="0.2">
      <c r="F17">
        <v>54</v>
      </c>
      <c r="G17">
        <v>8</v>
      </c>
      <c r="H17">
        <v>4.5</v>
      </c>
      <c r="I17">
        <v>4.5</v>
      </c>
      <c r="J17">
        <v>89.3</v>
      </c>
      <c r="K17" s="16">
        <v>4026324</v>
      </c>
      <c r="L17" s="17">
        <f t="shared" si="0"/>
        <v>2.0210681558869696</v>
      </c>
    </row>
    <row r="18" spans="6:22" x14ac:dyDescent="0.2">
      <c r="F18">
        <v>55</v>
      </c>
      <c r="G18">
        <v>11</v>
      </c>
      <c r="H18">
        <v>6.2</v>
      </c>
      <c r="I18">
        <v>6.2</v>
      </c>
      <c r="J18">
        <v>95.5</v>
      </c>
      <c r="K18" s="16">
        <v>4423481</v>
      </c>
      <c r="L18" s="17">
        <f t="shared" si="0"/>
        <v>2.2204265198903634</v>
      </c>
    </row>
    <row r="19" spans="6:22" x14ac:dyDescent="0.2">
      <c r="F19">
        <v>56</v>
      </c>
      <c r="G19">
        <v>1</v>
      </c>
      <c r="H19">
        <v>0.6</v>
      </c>
      <c r="I19">
        <v>0.6</v>
      </c>
      <c r="J19">
        <v>96.1</v>
      </c>
      <c r="K19" s="16">
        <v>1500000</v>
      </c>
      <c r="L19" s="17">
        <f t="shared" si="0"/>
        <v>0.75294542461820124</v>
      </c>
    </row>
    <row r="20" spans="6:22" x14ac:dyDescent="0.2">
      <c r="F20">
        <v>57</v>
      </c>
      <c r="G20" s="38">
        <v>7</v>
      </c>
      <c r="H20">
        <v>3.9</v>
      </c>
      <c r="I20">
        <v>3.9</v>
      </c>
      <c r="J20">
        <v>100</v>
      </c>
      <c r="K20" s="16">
        <v>3775446</v>
      </c>
      <c r="L20" s="17">
        <f t="shared" si="0"/>
        <v>1.895136527728726</v>
      </c>
    </row>
    <row r="21" spans="6:22" x14ac:dyDescent="0.2">
      <c r="F21" t="s">
        <v>386</v>
      </c>
      <c r="G21" s="1">
        <f>SUM(G7:G20)</f>
        <v>178</v>
      </c>
      <c r="H21">
        <v>100</v>
      </c>
      <c r="I21">
        <v>100</v>
      </c>
      <c r="K21" s="2">
        <f>SUM(K7:K20)</f>
        <v>199217626</v>
      </c>
      <c r="L21" s="17">
        <f>SUM(L7:L20)</f>
        <v>100</v>
      </c>
    </row>
    <row r="24" spans="6:22" x14ac:dyDescent="0.2">
      <c r="G24" t="s">
        <v>469</v>
      </c>
      <c r="H24">
        <f>SUM(G14:G20)</f>
        <v>106</v>
      </c>
    </row>
    <row r="25" spans="6:22" x14ac:dyDescent="0.2">
      <c r="G25" s="5">
        <f>SUM(K14:K20)</f>
        <v>99966777</v>
      </c>
    </row>
    <row r="27" spans="6:22" x14ac:dyDescent="0.2">
      <c r="S27" s="1" t="s">
        <v>836</v>
      </c>
      <c r="T27" s="1"/>
      <c r="V27" t="s">
        <v>805</v>
      </c>
    </row>
    <row r="28" spans="6:22" x14ac:dyDescent="0.2">
      <c r="I28" s="1" t="s">
        <v>395</v>
      </c>
      <c r="J28" s="1"/>
      <c r="K28" s="2">
        <v>199217626</v>
      </c>
      <c r="S28" t="s">
        <v>410</v>
      </c>
      <c r="T28">
        <v>56.6</v>
      </c>
    </row>
    <row r="29" spans="6:22" x14ac:dyDescent="0.2">
      <c r="S29" t="s">
        <v>394</v>
      </c>
      <c r="T29">
        <v>33.6</v>
      </c>
    </row>
    <row r="30" spans="6:22" x14ac:dyDescent="0.2">
      <c r="S30" t="s">
        <v>413</v>
      </c>
      <c r="T30">
        <v>4.5</v>
      </c>
    </row>
    <row r="31" spans="6:22" x14ac:dyDescent="0.2">
      <c r="J31" t="s">
        <v>806</v>
      </c>
      <c r="K31" s="5" t="s">
        <v>807</v>
      </c>
      <c r="S31" t="s">
        <v>420</v>
      </c>
      <c r="T31">
        <v>3.2</v>
      </c>
    </row>
    <row r="32" spans="6:22" x14ac:dyDescent="0.2">
      <c r="K32" s="5">
        <f>SUM(K8:K10)</f>
        <v>31546546</v>
      </c>
      <c r="S32" t="s">
        <v>806</v>
      </c>
      <c r="T32">
        <v>1.6</v>
      </c>
    </row>
    <row r="33" spans="3:20" x14ac:dyDescent="0.2">
      <c r="S33" t="s">
        <v>719</v>
      </c>
      <c r="T33">
        <v>0.6</v>
      </c>
    </row>
    <row r="43" spans="3:20" x14ac:dyDescent="0.2">
      <c r="D43" t="s">
        <v>828</v>
      </c>
      <c r="F43">
        <v>2020</v>
      </c>
      <c r="J43" t="s">
        <v>831</v>
      </c>
      <c r="L43" s="17">
        <v>2020</v>
      </c>
    </row>
    <row r="44" spans="3:20" x14ac:dyDescent="0.2">
      <c r="C44" t="s">
        <v>719</v>
      </c>
      <c r="D44">
        <v>6504000</v>
      </c>
      <c r="F44">
        <v>25950189</v>
      </c>
      <c r="H44" t="s">
        <v>719</v>
      </c>
      <c r="I44">
        <v>6504000</v>
      </c>
      <c r="J44" s="17">
        <f>I44/59928734*100</f>
        <v>10.852890701812591</v>
      </c>
      <c r="K44">
        <v>25950189</v>
      </c>
      <c r="L44" s="17">
        <f>K44/K52*100</f>
        <v>18.630479880621063</v>
      </c>
    </row>
    <row r="45" spans="3:20" x14ac:dyDescent="0.2">
      <c r="C45">
        <v>2</v>
      </c>
      <c r="D45">
        <v>20296546</v>
      </c>
      <c r="F45">
        <v>7100000</v>
      </c>
      <c r="H45" t="s">
        <v>806</v>
      </c>
      <c r="I45">
        <f>SUM(D45:D47)</f>
        <v>23746546</v>
      </c>
      <c r="J45" s="17">
        <f>I45/59928734*100</f>
        <v>39.624641495013059</v>
      </c>
      <c r="K45" s="5">
        <f>SUM(F45:F47)</f>
        <v>7800000</v>
      </c>
      <c r="L45" s="17">
        <f>K45/K52*100</f>
        <v>5.5998722425044489</v>
      </c>
    </row>
    <row r="46" spans="3:20" x14ac:dyDescent="0.2">
      <c r="C46">
        <v>3</v>
      </c>
      <c r="D46">
        <v>2500000</v>
      </c>
      <c r="F46">
        <v>450000</v>
      </c>
      <c r="H46" t="s">
        <v>392</v>
      </c>
      <c r="I46">
        <v>5971255</v>
      </c>
      <c r="J46" s="17">
        <f t="shared" ref="J46:J49" si="1">I46/59928734*100</f>
        <v>9.9639264864163497</v>
      </c>
      <c r="K46">
        <v>12671503</v>
      </c>
      <c r="L46" s="17">
        <f>K46/K52*100</f>
        <v>9.097281784681007</v>
      </c>
    </row>
    <row r="47" spans="3:20" x14ac:dyDescent="0.2">
      <c r="C47">
        <v>4</v>
      </c>
      <c r="D47">
        <v>950000</v>
      </c>
      <c r="F47">
        <v>250000</v>
      </c>
      <c r="H47" t="s">
        <v>829</v>
      </c>
      <c r="I47">
        <v>0</v>
      </c>
      <c r="J47" s="17">
        <f t="shared" si="1"/>
        <v>0</v>
      </c>
      <c r="K47">
        <v>10620030</v>
      </c>
      <c r="L47" s="17">
        <f>K47/K52*100</f>
        <v>7.624462975841606</v>
      </c>
    </row>
    <row r="48" spans="3:20" x14ac:dyDescent="0.2">
      <c r="C48">
        <v>6</v>
      </c>
      <c r="D48">
        <v>5971255</v>
      </c>
      <c r="F48">
        <v>12671503</v>
      </c>
      <c r="H48" t="s">
        <v>830</v>
      </c>
      <c r="I48">
        <v>1788347</v>
      </c>
      <c r="J48" s="17">
        <f t="shared" si="1"/>
        <v>2.984122774894594</v>
      </c>
      <c r="K48">
        <v>4198979</v>
      </c>
      <c r="L48" s="17">
        <f>K48/K52*100</f>
        <v>3.0145828139691142</v>
      </c>
    </row>
    <row r="49" spans="3:12" x14ac:dyDescent="0.2">
      <c r="C49">
        <v>7</v>
      </c>
      <c r="D49">
        <v>0</v>
      </c>
      <c r="F49">
        <v>10620030</v>
      </c>
      <c r="H49" t="s">
        <v>394</v>
      </c>
      <c r="I49">
        <f>SUM(D51:D57)</f>
        <v>21918586</v>
      </c>
      <c r="J49" s="17">
        <f t="shared" si="1"/>
        <v>36.574418541863409</v>
      </c>
      <c r="K49" s="5">
        <f>SUM(F51:F57)</f>
        <v>78048191</v>
      </c>
      <c r="L49" s="17">
        <f>K49/K52*100</f>
        <v>56.033320302382762</v>
      </c>
    </row>
    <row r="50" spans="3:12" x14ac:dyDescent="0.2">
      <c r="C50">
        <v>8</v>
      </c>
      <c r="D50">
        <v>1788347</v>
      </c>
      <c r="F50">
        <v>4198979</v>
      </c>
      <c r="H50" s="1" t="s">
        <v>395</v>
      </c>
      <c r="I50" s="1">
        <f>SUM(I44:I49)</f>
        <v>59928734</v>
      </c>
      <c r="J50">
        <f>SUM(J44:J49)</f>
        <v>100</v>
      </c>
      <c r="K50" s="1">
        <f t="shared" ref="K50" si="2">SUM(K44:K49)</f>
        <v>139288892</v>
      </c>
      <c r="L50" s="17">
        <f>SUM(L44:L49)</f>
        <v>100</v>
      </c>
    </row>
    <row r="51" spans="3:12" x14ac:dyDescent="0.2">
      <c r="C51">
        <v>51</v>
      </c>
      <c r="D51">
        <v>6608986</v>
      </c>
      <c r="F51">
        <v>47832234</v>
      </c>
    </row>
    <row r="52" spans="3:12" x14ac:dyDescent="0.2">
      <c r="C52">
        <v>52</v>
      </c>
      <c r="D52">
        <v>2052027</v>
      </c>
      <c r="F52">
        <v>4250000</v>
      </c>
      <c r="K52" s="5">
        <v>139288892</v>
      </c>
    </row>
    <row r="53" spans="3:12" x14ac:dyDescent="0.2">
      <c r="C53">
        <v>53</v>
      </c>
      <c r="D53">
        <v>8481274</v>
      </c>
      <c r="F53">
        <v>17017005</v>
      </c>
      <c r="I53">
        <v>59928734</v>
      </c>
    </row>
    <row r="54" spans="3:12" x14ac:dyDescent="0.2">
      <c r="C54">
        <v>54</v>
      </c>
      <c r="D54">
        <v>649500</v>
      </c>
      <c r="F54">
        <v>3376824</v>
      </c>
    </row>
    <row r="55" spans="3:12" x14ac:dyDescent="0.2">
      <c r="C55">
        <v>55</v>
      </c>
      <c r="D55">
        <v>3145981</v>
      </c>
      <c r="F55">
        <v>1277500</v>
      </c>
    </row>
    <row r="56" spans="3:12" x14ac:dyDescent="0.2">
      <c r="C56">
        <v>56</v>
      </c>
      <c r="D56">
        <v>0</v>
      </c>
      <c r="F56">
        <v>1500000</v>
      </c>
    </row>
    <row r="57" spans="3:12" x14ac:dyDescent="0.2">
      <c r="C57">
        <v>57</v>
      </c>
      <c r="D57">
        <v>980818</v>
      </c>
      <c r="F57">
        <v>2794628</v>
      </c>
    </row>
  </sheetData>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EB65F-1731-C04A-A05E-B2D35B713EF9}">
  <dimension ref="D6:K28"/>
  <sheetViews>
    <sheetView workbookViewId="0">
      <selection activeCell="H29" sqref="H29"/>
    </sheetView>
  </sheetViews>
  <sheetFormatPr baseColWidth="10" defaultRowHeight="16" x14ac:dyDescent="0.2"/>
  <cols>
    <col min="4" max="4" width="61" customWidth="1"/>
    <col min="5" max="5" width="10.83203125" style="5"/>
    <col min="8" max="8" width="55" customWidth="1"/>
    <col min="9" max="9" width="26.5" style="5" customWidth="1"/>
  </cols>
  <sheetData>
    <row r="6" spans="4:11" x14ac:dyDescent="0.2">
      <c r="D6" t="s">
        <v>611</v>
      </c>
      <c r="E6" s="5">
        <v>15000000</v>
      </c>
      <c r="F6">
        <v>1</v>
      </c>
      <c r="H6" t="s">
        <v>611</v>
      </c>
      <c r="I6" s="5">
        <v>15000000</v>
      </c>
      <c r="J6">
        <v>1</v>
      </c>
      <c r="K6">
        <f>I6/I19*100</f>
        <v>47.548787116028485</v>
      </c>
    </row>
    <row r="7" spans="4:11" x14ac:dyDescent="0.2">
      <c r="D7" t="s">
        <v>373</v>
      </c>
      <c r="E7" s="5">
        <v>7446546</v>
      </c>
      <c r="F7">
        <v>3</v>
      </c>
      <c r="H7" t="s">
        <v>634</v>
      </c>
      <c r="I7" s="5">
        <f>SUM(E7+E8)</f>
        <v>10446546</v>
      </c>
      <c r="J7">
        <v>4</v>
      </c>
      <c r="K7">
        <f>I7/I19*100</f>
        <v>33.11470612345326</v>
      </c>
    </row>
    <row r="8" spans="4:11" x14ac:dyDescent="0.2">
      <c r="D8" t="s">
        <v>615</v>
      </c>
      <c r="E8" s="5">
        <v>3000000</v>
      </c>
      <c r="F8">
        <v>1</v>
      </c>
      <c r="H8" t="s">
        <v>421</v>
      </c>
      <c r="I8" s="5">
        <v>2500000</v>
      </c>
      <c r="J8">
        <v>1</v>
      </c>
      <c r="K8">
        <f>I8/I19*100</f>
        <v>7.9247978526714142</v>
      </c>
    </row>
    <row r="9" spans="4:11" x14ac:dyDescent="0.2">
      <c r="D9" t="s">
        <v>421</v>
      </c>
      <c r="E9" s="5">
        <v>2500000</v>
      </c>
      <c r="F9">
        <v>1</v>
      </c>
      <c r="H9" t="s">
        <v>627</v>
      </c>
      <c r="I9" s="5">
        <v>950000</v>
      </c>
      <c r="J9">
        <v>1</v>
      </c>
    </row>
    <row r="10" spans="4:11" x14ac:dyDescent="0.2">
      <c r="D10" t="s">
        <v>627</v>
      </c>
      <c r="E10" s="5">
        <v>950000</v>
      </c>
      <c r="F10">
        <v>1</v>
      </c>
      <c r="H10" t="s">
        <v>475</v>
      </c>
      <c r="I10" s="5">
        <v>650000</v>
      </c>
      <c r="J10">
        <v>2</v>
      </c>
    </row>
    <row r="11" spans="4:11" x14ac:dyDescent="0.2">
      <c r="D11" t="s">
        <v>475</v>
      </c>
      <c r="E11" s="5">
        <v>650000</v>
      </c>
      <c r="F11">
        <v>2</v>
      </c>
      <c r="H11" t="s">
        <v>21</v>
      </c>
      <c r="I11" s="5">
        <v>500000</v>
      </c>
      <c r="J11">
        <v>1</v>
      </c>
    </row>
    <row r="12" spans="4:11" x14ac:dyDescent="0.2">
      <c r="D12" t="s">
        <v>21</v>
      </c>
      <c r="E12" s="5">
        <v>500000</v>
      </c>
      <c r="F12">
        <v>1</v>
      </c>
      <c r="H12" t="s">
        <v>628</v>
      </c>
      <c r="I12" s="5">
        <v>450000</v>
      </c>
      <c r="J12">
        <v>1</v>
      </c>
    </row>
    <row r="13" spans="4:11" x14ac:dyDescent="0.2">
      <c r="D13" t="s">
        <v>628</v>
      </c>
      <c r="E13" s="5">
        <v>450000</v>
      </c>
      <c r="F13">
        <v>1</v>
      </c>
      <c r="H13" t="s">
        <v>630</v>
      </c>
      <c r="I13" s="5">
        <v>350000</v>
      </c>
      <c r="J13">
        <v>1</v>
      </c>
    </row>
    <row r="14" spans="4:11" x14ac:dyDescent="0.2">
      <c r="D14" t="s">
        <v>630</v>
      </c>
      <c r="E14" s="5">
        <v>350000</v>
      </c>
      <c r="F14">
        <v>1</v>
      </c>
      <c r="H14" t="s">
        <v>632</v>
      </c>
      <c r="I14" s="5">
        <v>300000</v>
      </c>
      <c r="J14">
        <v>1</v>
      </c>
    </row>
    <row r="15" spans="4:11" x14ac:dyDescent="0.2">
      <c r="D15" t="s">
        <v>632</v>
      </c>
      <c r="E15" s="5">
        <v>300000</v>
      </c>
      <c r="F15">
        <v>1</v>
      </c>
      <c r="H15" t="s">
        <v>629</v>
      </c>
      <c r="I15" s="5">
        <v>250000</v>
      </c>
      <c r="J15">
        <v>1</v>
      </c>
    </row>
    <row r="16" spans="4:11" x14ac:dyDescent="0.2">
      <c r="D16" t="s">
        <v>629</v>
      </c>
      <c r="E16" s="5">
        <v>250000</v>
      </c>
      <c r="F16">
        <v>1</v>
      </c>
      <c r="H16" t="s">
        <v>631</v>
      </c>
      <c r="I16" s="5">
        <v>100000</v>
      </c>
      <c r="J16">
        <v>1</v>
      </c>
    </row>
    <row r="17" spans="4:10" x14ac:dyDescent="0.2">
      <c r="D17" t="s">
        <v>631</v>
      </c>
      <c r="E17" s="5">
        <v>100000</v>
      </c>
      <c r="F17">
        <v>1</v>
      </c>
      <c r="H17" t="s">
        <v>633</v>
      </c>
      <c r="I17" s="5">
        <v>50000</v>
      </c>
      <c r="J17">
        <v>1</v>
      </c>
    </row>
    <row r="18" spans="4:10" x14ac:dyDescent="0.2">
      <c r="D18" t="s">
        <v>633</v>
      </c>
      <c r="E18" s="5">
        <v>50000</v>
      </c>
      <c r="F18">
        <v>1</v>
      </c>
    </row>
    <row r="19" spans="4:10" x14ac:dyDescent="0.2">
      <c r="F19">
        <f>SUM(F6:F18)</f>
        <v>16</v>
      </c>
      <c r="I19" s="5">
        <f>SUM(I6:I17)</f>
        <v>31546546</v>
      </c>
    </row>
    <row r="21" spans="4:10" x14ac:dyDescent="0.2">
      <c r="H21" t="s">
        <v>635</v>
      </c>
    </row>
    <row r="28" spans="4:10" x14ac:dyDescent="0.2">
      <c r="D28" t="s">
        <v>696</v>
      </c>
    </row>
  </sheetData>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5A736-D12D-E64C-893C-1081A3C8800C}">
  <dimension ref="A4:S58"/>
  <sheetViews>
    <sheetView topLeftCell="F3" workbookViewId="0">
      <selection activeCell="Q17" sqref="Q17"/>
    </sheetView>
  </sheetViews>
  <sheetFormatPr baseColWidth="10" defaultRowHeight="16" x14ac:dyDescent="0.2"/>
  <cols>
    <col min="1" max="1" width="23.33203125" customWidth="1"/>
    <col min="5" max="5" width="42.1640625" customWidth="1"/>
    <col min="8" max="8" width="17.33203125" style="5" customWidth="1"/>
    <col min="9" max="9" width="24.33203125" customWidth="1"/>
    <col min="10" max="10" width="25.83203125" customWidth="1"/>
    <col min="13" max="13" width="10.83203125" style="5"/>
    <col min="18" max="18" width="10.83203125" style="5"/>
  </cols>
  <sheetData>
    <row r="4" spans="2:12" x14ac:dyDescent="0.2">
      <c r="K4" t="s">
        <v>798</v>
      </c>
    </row>
    <row r="5" spans="2:12" x14ac:dyDescent="0.2">
      <c r="B5">
        <v>1</v>
      </c>
      <c r="E5" s="32" t="s">
        <v>374</v>
      </c>
      <c r="F5">
        <v>4000000</v>
      </c>
      <c r="G5">
        <v>2</v>
      </c>
      <c r="H5" s="5">
        <f>SUM(F5:F7)</f>
        <v>6751323</v>
      </c>
      <c r="I5">
        <f>H5/F30*100</f>
        <v>36.214185690765284</v>
      </c>
      <c r="J5">
        <f>H5/H6*100</f>
        <v>3.3889185086464186</v>
      </c>
      <c r="K5">
        <f>F5/F30*100</f>
        <v>21.456052800771218</v>
      </c>
    </row>
    <row r="6" spans="2:12" x14ac:dyDescent="0.2">
      <c r="B6">
        <v>2</v>
      </c>
      <c r="E6" t="s">
        <v>636</v>
      </c>
      <c r="F6">
        <v>1400000</v>
      </c>
      <c r="G6">
        <v>1</v>
      </c>
      <c r="H6" s="20">
        <v>199217626</v>
      </c>
      <c r="K6">
        <f>F6/F30*100</f>
        <v>7.5096184802699248</v>
      </c>
    </row>
    <row r="7" spans="2:12" x14ac:dyDescent="0.2">
      <c r="B7">
        <v>3</v>
      </c>
      <c r="E7" t="s">
        <v>637</v>
      </c>
      <c r="F7">
        <v>1351323</v>
      </c>
      <c r="G7">
        <v>3</v>
      </c>
      <c r="K7">
        <f>F7/F30*100</f>
        <v>7.248514409724141</v>
      </c>
    </row>
    <row r="8" spans="2:12" x14ac:dyDescent="0.2">
      <c r="B8">
        <v>4</v>
      </c>
      <c r="E8" t="s">
        <v>486</v>
      </c>
      <c r="F8">
        <v>1246405</v>
      </c>
      <c r="G8">
        <v>2</v>
      </c>
      <c r="J8" s="1" t="s">
        <v>799</v>
      </c>
      <c r="K8">
        <f>SUM(K5:K7)</f>
        <v>36.214185690765284</v>
      </c>
    </row>
    <row r="9" spans="2:12" x14ac:dyDescent="0.2">
      <c r="B9">
        <v>5</v>
      </c>
      <c r="E9" t="s">
        <v>638</v>
      </c>
      <c r="F9">
        <v>1138238</v>
      </c>
      <c r="G9">
        <v>1</v>
      </c>
      <c r="K9" t="s">
        <v>685</v>
      </c>
    </row>
    <row r="10" spans="2:12" x14ac:dyDescent="0.2">
      <c r="B10">
        <v>6</v>
      </c>
      <c r="E10" t="s">
        <v>639</v>
      </c>
      <c r="F10">
        <v>1078772</v>
      </c>
      <c r="G10">
        <v>1</v>
      </c>
      <c r="I10" t="s">
        <v>397</v>
      </c>
      <c r="J10">
        <v>50000</v>
      </c>
      <c r="K10">
        <v>1</v>
      </c>
      <c r="L10">
        <f>J10/J13*100</f>
        <v>0.26820066000964021</v>
      </c>
    </row>
    <row r="11" spans="2:12" x14ac:dyDescent="0.2">
      <c r="B11">
        <v>7</v>
      </c>
      <c r="E11" s="32" t="s">
        <v>640</v>
      </c>
      <c r="F11">
        <v>999968</v>
      </c>
      <c r="G11">
        <v>1</v>
      </c>
      <c r="I11" t="s">
        <v>674</v>
      </c>
      <c r="J11">
        <v>895000</v>
      </c>
      <c r="K11">
        <v>2</v>
      </c>
      <c r="L11">
        <f>J11/J13*100</f>
        <v>4.800791814172559</v>
      </c>
    </row>
    <row r="12" spans="2:12" x14ac:dyDescent="0.2">
      <c r="B12">
        <v>8</v>
      </c>
      <c r="E12" t="s">
        <v>641</v>
      </c>
      <c r="F12">
        <v>871709</v>
      </c>
      <c r="G12">
        <v>2</v>
      </c>
      <c r="I12" t="s">
        <v>402</v>
      </c>
      <c r="J12">
        <v>17697758</v>
      </c>
      <c r="K12">
        <v>30</v>
      </c>
      <c r="L12">
        <f>J12/J13*100</f>
        <v>94.931007525817805</v>
      </c>
    </row>
    <row r="13" spans="2:12" x14ac:dyDescent="0.2">
      <c r="B13">
        <v>9</v>
      </c>
      <c r="D13" t="s">
        <v>397</v>
      </c>
      <c r="E13" s="11" t="s">
        <v>642</v>
      </c>
      <c r="F13">
        <v>785530</v>
      </c>
      <c r="G13">
        <v>1</v>
      </c>
      <c r="J13">
        <f>SUM(J10:J12)</f>
        <v>18642758</v>
      </c>
      <c r="K13">
        <v>33</v>
      </c>
    </row>
    <row r="14" spans="2:12" x14ac:dyDescent="0.2">
      <c r="B14">
        <v>10</v>
      </c>
      <c r="D14" t="s">
        <v>402</v>
      </c>
      <c r="E14" t="s">
        <v>491</v>
      </c>
      <c r="F14">
        <v>745567</v>
      </c>
      <c r="G14">
        <v>1</v>
      </c>
    </row>
    <row r="15" spans="2:12" x14ac:dyDescent="0.2">
      <c r="B15">
        <v>11</v>
      </c>
      <c r="E15" t="s">
        <v>643</v>
      </c>
      <c r="F15">
        <v>700000</v>
      </c>
      <c r="G15">
        <v>1</v>
      </c>
    </row>
    <row r="16" spans="2:12" x14ac:dyDescent="0.2">
      <c r="B16">
        <v>12</v>
      </c>
      <c r="E16" s="33" t="s">
        <v>644</v>
      </c>
      <c r="F16">
        <v>623437</v>
      </c>
      <c r="G16">
        <v>2</v>
      </c>
    </row>
    <row r="17" spans="2:19" x14ac:dyDescent="0.2">
      <c r="B17">
        <v>13</v>
      </c>
      <c r="E17" t="s">
        <v>645</v>
      </c>
      <c r="F17">
        <v>544916</v>
      </c>
      <c r="G17">
        <v>1</v>
      </c>
      <c r="N17" t="s">
        <v>456</v>
      </c>
    </row>
    <row r="18" spans="2:19" x14ac:dyDescent="0.2">
      <c r="B18">
        <v>14</v>
      </c>
      <c r="C18">
        <v>3</v>
      </c>
      <c r="D18" t="s">
        <v>653</v>
      </c>
      <c r="E18" t="s">
        <v>494</v>
      </c>
      <c r="F18">
        <v>495000</v>
      </c>
      <c r="G18">
        <v>1</v>
      </c>
      <c r="J18" t="s">
        <v>678</v>
      </c>
      <c r="K18">
        <v>31</v>
      </c>
      <c r="L18">
        <f>J10+J12</f>
        <v>17747758</v>
      </c>
      <c r="M18" s="5">
        <f>L18/31</f>
        <v>572508.32258064521</v>
      </c>
      <c r="N18" s="17">
        <f>L18/L20*100</f>
        <v>95.199208185827445</v>
      </c>
    </row>
    <row r="19" spans="2:19" x14ac:dyDescent="0.2">
      <c r="B19">
        <v>15</v>
      </c>
      <c r="E19" t="s">
        <v>646</v>
      </c>
      <c r="F19">
        <v>468598</v>
      </c>
      <c r="G19">
        <v>2</v>
      </c>
      <c r="J19" t="s">
        <v>419</v>
      </c>
      <c r="K19">
        <v>2</v>
      </c>
      <c r="L19">
        <f>J11</f>
        <v>895000</v>
      </c>
      <c r="M19" s="5">
        <f>L19/2</f>
        <v>447500</v>
      </c>
      <c r="N19" s="17">
        <f>L19/L20*100</f>
        <v>4.800791814172559</v>
      </c>
    </row>
    <row r="20" spans="2:19" x14ac:dyDescent="0.2">
      <c r="B20">
        <v>16</v>
      </c>
      <c r="C20">
        <v>3</v>
      </c>
      <c r="D20" t="s">
        <v>654</v>
      </c>
      <c r="E20" t="s">
        <v>647</v>
      </c>
      <c r="F20">
        <v>400000</v>
      </c>
      <c r="G20">
        <v>1</v>
      </c>
      <c r="L20">
        <f>SUM(L18:L19)</f>
        <v>18642758</v>
      </c>
    </row>
    <row r="21" spans="2:19" x14ac:dyDescent="0.2">
      <c r="B21">
        <v>17</v>
      </c>
      <c r="E21" s="33" t="s">
        <v>500</v>
      </c>
      <c r="F21">
        <v>381282</v>
      </c>
      <c r="G21">
        <v>2</v>
      </c>
    </row>
    <row r="22" spans="2:19" x14ac:dyDescent="0.2">
      <c r="B22">
        <v>18</v>
      </c>
      <c r="E22" t="s">
        <v>648</v>
      </c>
      <c r="F22">
        <v>291473</v>
      </c>
      <c r="G22">
        <v>1</v>
      </c>
    </row>
    <row r="23" spans="2:19" x14ac:dyDescent="0.2">
      <c r="B23">
        <v>19</v>
      </c>
      <c r="E23" t="s">
        <v>649</v>
      </c>
      <c r="F23">
        <v>250000</v>
      </c>
      <c r="G23">
        <v>1</v>
      </c>
    </row>
    <row r="24" spans="2:19" x14ac:dyDescent="0.2">
      <c r="B24">
        <v>20</v>
      </c>
      <c r="E24" t="s">
        <v>650</v>
      </c>
      <c r="F24">
        <v>228045</v>
      </c>
      <c r="G24">
        <v>1</v>
      </c>
      <c r="J24" t="s">
        <v>419</v>
      </c>
      <c r="O24" t="s">
        <v>678</v>
      </c>
    </row>
    <row r="25" spans="2:19" x14ac:dyDescent="0.2">
      <c r="B25">
        <v>21</v>
      </c>
      <c r="E25" t="s">
        <v>504</v>
      </c>
      <c r="F25">
        <v>218580</v>
      </c>
      <c r="G25">
        <v>1</v>
      </c>
      <c r="L25" s="1" t="s">
        <v>4</v>
      </c>
      <c r="M25" s="2" t="s">
        <v>1</v>
      </c>
      <c r="N25" s="1"/>
      <c r="O25" s="1"/>
      <c r="P25" s="1"/>
      <c r="Q25" s="1" t="s">
        <v>4</v>
      </c>
      <c r="R25" s="2" t="s">
        <v>1</v>
      </c>
      <c r="S25" s="1"/>
    </row>
    <row r="26" spans="2:19" x14ac:dyDescent="0.2">
      <c r="B26">
        <v>22</v>
      </c>
      <c r="E26" t="s">
        <v>505</v>
      </c>
      <c r="F26">
        <v>198911</v>
      </c>
      <c r="G26">
        <v>1</v>
      </c>
      <c r="J26" t="s">
        <v>364</v>
      </c>
      <c r="K26" t="s">
        <v>365</v>
      </c>
      <c r="L26">
        <v>2</v>
      </c>
      <c r="M26" s="5">
        <v>2</v>
      </c>
      <c r="O26" t="s">
        <v>364</v>
      </c>
      <c r="P26" t="s">
        <v>365</v>
      </c>
      <c r="Q26">
        <v>31</v>
      </c>
      <c r="R26" s="5">
        <v>31</v>
      </c>
    </row>
    <row r="27" spans="2:19" x14ac:dyDescent="0.2">
      <c r="B27">
        <v>23</v>
      </c>
      <c r="E27" t="s">
        <v>506</v>
      </c>
      <c r="F27">
        <v>150004</v>
      </c>
      <c r="G27">
        <v>1</v>
      </c>
      <c r="K27" t="s">
        <v>366</v>
      </c>
      <c r="L27">
        <v>0</v>
      </c>
      <c r="M27" s="5">
        <v>0</v>
      </c>
      <c r="P27" t="s">
        <v>366</v>
      </c>
      <c r="Q27">
        <v>0</v>
      </c>
      <c r="R27" s="5">
        <v>0</v>
      </c>
    </row>
    <row r="28" spans="2:19" x14ac:dyDescent="0.2">
      <c r="B28">
        <v>24</v>
      </c>
      <c r="D28" t="s">
        <v>397</v>
      </c>
      <c r="E28" t="s">
        <v>651</v>
      </c>
      <c r="F28">
        <v>50000</v>
      </c>
      <c r="G28">
        <v>1</v>
      </c>
      <c r="J28" t="s">
        <v>715</v>
      </c>
      <c r="L28">
        <v>31</v>
      </c>
      <c r="M28" s="5">
        <v>447500</v>
      </c>
      <c r="O28" t="s">
        <v>715</v>
      </c>
      <c r="Q28">
        <v>23.06</v>
      </c>
      <c r="R28" s="5">
        <v>572508.32258064498</v>
      </c>
    </row>
    <row r="29" spans="2:19" x14ac:dyDescent="0.2">
      <c r="B29">
        <v>25</v>
      </c>
      <c r="E29" t="s">
        <v>652</v>
      </c>
      <c r="F29">
        <v>25000</v>
      </c>
      <c r="G29">
        <v>1</v>
      </c>
      <c r="J29" t="s">
        <v>406</v>
      </c>
      <c r="L29" s="11">
        <v>31</v>
      </c>
      <c r="M29" s="27">
        <v>447500</v>
      </c>
      <c r="O29" t="s">
        <v>406</v>
      </c>
      <c r="Q29" s="11">
        <v>22</v>
      </c>
      <c r="R29" s="27">
        <v>351362</v>
      </c>
    </row>
    <row r="30" spans="2:19" x14ac:dyDescent="0.2">
      <c r="F30" s="5">
        <f>SUM(F5:F29)</f>
        <v>18642758</v>
      </c>
      <c r="G30">
        <f>SUM(G5:G29)</f>
        <v>33</v>
      </c>
      <c r="J30" t="s">
        <v>786</v>
      </c>
      <c r="L30">
        <v>34</v>
      </c>
      <c r="M30" s="5">
        <v>95000</v>
      </c>
    </row>
    <row r="31" spans="2:19" x14ac:dyDescent="0.2">
      <c r="J31" t="s">
        <v>367</v>
      </c>
      <c r="L31">
        <v>14</v>
      </c>
      <c r="M31" s="5">
        <v>400000</v>
      </c>
    </row>
    <row r="32" spans="2:19" x14ac:dyDescent="0.2">
      <c r="J32" t="s">
        <v>368</v>
      </c>
      <c r="L32">
        <v>48</v>
      </c>
      <c r="M32" s="5">
        <v>495000</v>
      </c>
    </row>
    <row r="33" spans="1:10" x14ac:dyDescent="0.2">
      <c r="A33" s="38" t="s">
        <v>721</v>
      </c>
      <c r="B33" t="s">
        <v>374</v>
      </c>
      <c r="C33">
        <v>4000000</v>
      </c>
      <c r="D33">
        <v>2</v>
      </c>
      <c r="J33" t="s">
        <v>789</v>
      </c>
    </row>
    <row r="34" spans="1:10" x14ac:dyDescent="0.2">
      <c r="B34" t="s">
        <v>636</v>
      </c>
      <c r="C34">
        <v>1400000</v>
      </c>
      <c r="D34">
        <v>1</v>
      </c>
    </row>
    <row r="35" spans="1:10" x14ac:dyDescent="0.2">
      <c r="B35" t="s">
        <v>637</v>
      </c>
      <c r="C35">
        <v>1351323</v>
      </c>
      <c r="D35">
        <v>3</v>
      </c>
    </row>
    <row r="36" spans="1:10" x14ac:dyDescent="0.2">
      <c r="B36" t="s">
        <v>486</v>
      </c>
      <c r="C36">
        <v>1246405</v>
      </c>
      <c r="D36">
        <v>2</v>
      </c>
    </row>
    <row r="37" spans="1:10" x14ac:dyDescent="0.2">
      <c r="B37" t="s">
        <v>638</v>
      </c>
      <c r="C37">
        <v>1138238</v>
      </c>
      <c r="D37">
        <v>1</v>
      </c>
    </row>
    <row r="38" spans="1:10" x14ac:dyDescent="0.2">
      <c r="B38" t="s">
        <v>639</v>
      </c>
      <c r="C38">
        <v>1078772</v>
      </c>
      <c r="D38">
        <v>1</v>
      </c>
    </row>
    <row r="39" spans="1:10" x14ac:dyDescent="0.2">
      <c r="B39" t="s">
        <v>640</v>
      </c>
      <c r="C39">
        <v>999968</v>
      </c>
      <c r="D39">
        <v>1</v>
      </c>
    </row>
    <row r="40" spans="1:10" x14ac:dyDescent="0.2">
      <c r="B40" t="s">
        <v>641</v>
      </c>
      <c r="C40">
        <v>871709</v>
      </c>
      <c r="D40">
        <v>2</v>
      </c>
    </row>
    <row r="41" spans="1:10" x14ac:dyDescent="0.2">
      <c r="B41" t="s">
        <v>642</v>
      </c>
      <c r="C41">
        <v>785530</v>
      </c>
      <c r="D41">
        <v>1</v>
      </c>
    </row>
    <row r="42" spans="1:10" x14ac:dyDescent="0.2">
      <c r="B42" t="s">
        <v>491</v>
      </c>
      <c r="C42">
        <v>745567</v>
      </c>
      <c r="D42">
        <v>1</v>
      </c>
    </row>
    <row r="43" spans="1:10" x14ac:dyDescent="0.2">
      <c r="B43" t="s">
        <v>643</v>
      </c>
      <c r="C43">
        <v>700000</v>
      </c>
      <c r="D43">
        <v>1</v>
      </c>
    </row>
    <row r="44" spans="1:10" x14ac:dyDescent="0.2">
      <c r="B44" t="s">
        <v>644</v>
      </c>
      <c r="C44">
        <v>623437</v>
      </c>
      <c r="D44">
        <v>2</v>
      </c>
    </row>
    <row r="45" spans="1:10" x14ac:dyDescent="0.2">
      <c r="B45" t="s">
        <v>645</v>
      </c>
      <c r="C45">
        <v>544916</v>
      </c>
      <c r="D45">
        <v>1</v>
      </c>
    </row>
    <row r="46" spans="1:10" x14ac:dyDescent="0.2">
      <c r="B46" t="s">
        <v>494</v>
      </c>
      <c r="C46">
        <v>495000</v>
      </c>
      <c r="D46">
        <v>1</v>
      </c>
    </row>
    <row r="47" spans="1:10" x14ac:dyDescent="0.2">
      <c r="B47" t="s">
        <v>646</v>
      </c>
      <c r="C47">
        <v>468598</v>
      </c>
      <c r="D47">
        <v>2</v>
      </c>
    </row>
    <row r="48" spans="1:10" x14ac:dyDescent="0.2">
      <c r="B48" t="s">
        <v>647</v>
      </c>
      <c r="C48">
        <v>400000</v>
      </c>
      <c r="D48">
        <v>1</v>
      </c>
    </row>
    <row r="49" spans="2:4" x14ac:dyDescent="0.2">
      <c r="B49" t="s">
        <v>500</v>
      </c>
      <c r="C49">
        <v>381282</v>
      </c>
      <c r="D49">
        <v>2</v>
      </c>
    </row>
    <row r="50" spans="2:4" x14ac:dyDescent="0.2">
      <c r="B50" t="s">
        <v>648</v>
      </c>
      <c r="C50">
        <v>291473</v>
      </c>
      <c r="D50">
        <v>1</v>
      </c>
    </row>
    <row r="51" spans="2:4" x14ac:dyDescent="0.2">
      <c r="B51" t="s">
        <v>649</v>
      </c>
      <c r="C51">
        <v>250000</v>
      </c>
      <c r="D51">
        <v>1</v>
      </c>
    </row>
    <row r="52" spans="2:4" x14ac:dyDescent="0.2">
      <c r="B52" t="s">
        <v>650</v>
      </c>
      <c r="C52">
        <v>228045</v>
      </c>
      <c r="D52">
        <v>1</v>
      </c>
    </row>
    <row r="53" spans="2:4" x14ac:dyDescent="0.2">
      <c r="B53" t="s">
        <v>504</v>
      </c>
      <c r="C53">
        <v>218580</v>
      </c>
      <c r="D53">
        <v>1</v>
      </c>
    </row>
    <row r="54" spans="2:4" x14ac:dyDescent="0.2">
      <c r="B54" t="s">
        <v>505</v>
      </c>
      <c r="C54">
        <v>198911</v>
      </c>
      <c r="D54">
        <v>1</v>
      </c>
    </row>
    <row r="55" spans="2:4" x14ac:dyDescent="0.2">
      <c r="B55" t="s">
        <v>506</v>
      </c>
      <c r="C55">
        <v>150004</v>
      </c>
      <c r="D55">
        <v>1</v>
      </c>
    </row>
    <row r="56" spans="2:4" x14ac:dyDescent="0.2">
      <c r="B56" t="s">
        <v>651</v>
      </c>
      <c r="C56">
        <v>50000</v>
      </c>
      <c r="D56">
        <v>1</v>
      </c>
    </row>
    <row r="57" spans="2:4" x14ac:dyDescent="0.2">
      <c r="B57" t="s">
        <v>652</v>
      </c>
      <c r="C57">
        <v>25000</v>
      </c>
      <c r="D57">
        <v>1</v>
      </c>
    </row>
    <row r="58" spans="2:4" x14ac:dyDescent="0.2">
      <c r="C58">
        <f>SUM(C33:C57)</f>
        <v>18642758</v>
      </c>
      <c r="D58">
        <f>SUM(D33:D57)</f>
        <v>33</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B4E50-8FAB-AC4F-AD9D-BA21EF8D613B}">
  <dimension ref="B8:I40"/>
  <sheetViews>
    <sheetView zoomScale="106" workbookViewId="0">
      <selection activeCell="C12" sqref="C12"/>
    </sheetView>
  </sheetViews>
  <sheetFormatPr baseColWidth="10" defaultRowHeight="16" x14ac:dyDescent="0.2"/>
  <cols>
    <col min="2" max="2" width="25.33203125" customWidth="1"/>
    <col min="5" max="5" width="44.5" customWidth="1"/>
    <col min="6" max="6" width="22.1640625" customWidth="1"/>
    <col min="8" max="8" width="10.83203125" style="23"/>
  </cols>
  <sheetData>
    <row r="8" spans="2:9" x14ac:dyDescent="0.2">
      <c r="B8" s="11" t="s">
        <v>670</v>
      </c>
      <c r="E8" t="s">
        <v>616</v>
      </c>
      <c r="F8">
        <v>2999700</v>
      </c>
      <c r="G8">
        <v>1</v>
      </c>
      <c r="H8" s="23">
        <f>F8/G23*100</f>
        <v>50.100829652502632</v>
      </c>
    </row>
    <row r="9" spans="2:9" x14ac:dyDescent="0.2">
      <c r="B9" s="11" t="s">
        <v>673</v>
      </c>
      <c r="C9" t="s">
        <v>402</v>
      </c>
      <c r="D9" t="s">
        <v>666</v>
      </c>
      <c r="E9" t="s">
        <v>660</v>
      </c>
      <c r="F9">
        <v>1152500</v>
      </c>
      <c r="G9">
        <v>1</v>
      </c>
      <c r="H9" s="23">
        <f>F9/G23*100</f>
        <v>19.24899362419885</v>
      </c>
      <c r="I9" t="s">
        <v>801</v>
      </c>
    </row>
    <row r="10" spans="2:9" x14ac:dyDescent="0.2">
      <c r="B10" t="s">
        <v>670</v>
      </c>
      <c r="C10" t="s">
        <v>402</v>
      </c>
      <c r="D10" t="s">
        <v>669</v>
      </c>
      <c r="E10" t="s">
        <v>661</v>
      </c>
      <c r="F10">
        <v>699279</v>
      </c>
      <c r="G10">
        <v>1</v>
      </c>
      <c r="H10" s="23">
        <f>F10/G23*100</f>
        <v>11.679320618252623</v>
      </c>
      <c r="I10" t="s">
        <v>800</v>
      </c>
    </row>
    <row r="11" spans="2:9" x14ac:dyDescent="0.2">
      <c r="B11" t="s">
        <v>670</v>
      </c>
      <c r="C11" t="s">
        <v>402</v>
      </c>
      <c r="D11" t="s">
        <v>666</v>
      </c>
      <c r="E11" t="s">
        <v>662</v>
      </c>
      <c r="F11">
        <v>500000</v>
      </c>
      <c r="G11">
        <v>1</v>
      </c>
      <c r="H11" s="23">
        <f>F11/G23*100</f>
        <v>8.3509733727543818</v>
      </c>
    </row>
    <row r="12" spans="2:9" x14ac:dyDescent="0.2">
      <c r="B12" t="s">
        <v>668</v>
      </c>
      <c r="C12" t="s">
        <v>667</v>
      </c>
      <c r="E12" t="s">
        <v>663</v>
      </c>
      <c r="F12">
        <v>395847</v>
      </c>
      <c r="G12">
        <v>1</v>
      </c>
      <c r="H12" s="23">
        <f>F12/G23*100</f>
        <v>6.6114155133694075</v>
      </c>
    </row>
    <row r="13" spans="2:9" x14ac:dyDescent="0.2">
      <c r="B13" s="11" t="s">
        <v>672</v>
      </c>
      <c r="C13" t="s">
        <v>402</v>
      </c>
      <c r="D13" t="s">
        <v>666</v>
      </c>
      <c r="E13" t="s">
        <v>664</v>
      </c>
      <c r="F13">
        <v>200000</v>
      </c>
      <c r="G13">
        <v>1</v>
      </c>
      <c r="H13" s="23">
        <f>F13/G23*100</f>
        <v>3.3403893491017529</v>
      </c>
    </row>
    <row r="14" spans="2:9" x14ac:dyDescent="0.2">
      <c r="B14" s="11" t="s">
        <v>671</v>
      </c>
      <c r="C14" t="s">
        <v>402</v>
      </c>
      <c r="D14" t="s">
        <v>666</v>
      </c>
      <c r="E14" t="s">
        <v>665</v>
      </c>
      <c r="F14">
        <v>40000</v>
      </c>
      <c r="G14">
        <v>1</v>
      </c>
      <c r="H14" s="23">
        <f>F14/G23*100</f>
        <v>0.66807786982035056</v>
      </c>
    </row>
    <row r="15" spans="2:9" x14ac:dyDescent="0.2">
      <c r="F15" s="5">
        <f>SUM(F8:F14)</f>
        <v>5987326</v>
      </c>
      <c r="H15" s="23">
        <f>SUM(H8:H14)</f>
        <v>100</v>
      </c>
    </row>
    <row r="21" spans="4:8" x14ac:dyDescent="0.2">
      <c r="F21" t="s">
        <v>693</v>
      </c>
    </row>
    <row r="22" spans="4:8" x14ac:dyDescent="0.2">
      <c r="F22" t="s">
        <v>694</v>
      </c>
      <c r="H22" s="23" t="s">
        <v>695</v>
      </c>
    </row>
    <row r="23" spans="4:8" x14ac:dyDescent="0.2">
      <c r="F23" t="s">
        <v>386</v>
      </c>
      <c r="G23" s="20">
        <v>5987326</v>
      </c>
      <c r="H23" s="23">
        <f>G23/7</f>
        <v>855332.28571428568</v>
      </c>
    </row>
    <row r="32" spans="4:8" x14ac:dyDescent="0.2">
      <c r="D32" s="1" t="s">
        <v>693</v>
      </c>
      <c r="E32" t="s">
        <v>616</v>
      </c>
      <c r="F32">
        <v>2999700</v>
      </c>
      <c r="G32">
        <v>1</v>
      </c>
    </row>
    <row r="33" spans="5:8" x14ac:dyDescent="0.2">
      <c r="E33" s="38"/>
      <c r="F33" s="38"/>
    </row>
    <row r="34" spans="5:8" x14ac:dyDescent="0.2">
      <c r="E34" t="s">
        <v>660</v>
      </c>
      <c r="F34">
        <v>1152500</v>
      </c>
      <c r="G34">
        <v>1</v>
      </c>
    </row>
    <row r="35" spans="5:8" x14ac:dyDescent="0.2">
      <c r="E35" t="s">
        <v>661</v>
      </c>
      <c r="F35">
        <v>699279</v>
      </c>
      <c r="G35">
        <v>1</v>
      </c>
    </row>
    <row r="36" spans="5:8" x14ac:dyDescent="0.2">
      <c r="E36" t="s">
        <v>662</v>
      </c>
      <c r="F36">
        <v>500000</v>
      </c>
      <c r="G36">
        <v>1</v>
      </c>
    </row>
    <row r="37" spans="5:8" x14ac:dyDescent="0.2">
      <c r="E37" t="s">
        <v>663</v>
      </c>
      <c r="F37">
        <v>395847</v>
      </c>
      <c r="G37">
        <v>1</v>
      </c>
    </row>
    <row r="38" spans="5:8" x14ac:dyDescent="0.2">
      <c r="E38" t="s">
        <v>664</v>
      </c>
      <c r="F38">
        <v>200000</v>
      </c>
      <c r="G38">
        <v>1</v>
      </c>
    </row>
    <row r="39" spans="5:8" x14ac:dyDescent="0.2">
      <c r="E39" t="s">
        <v>665</v>
      </c>
      <c r="F39">
        <v>40000</v>
      </c>
      <c r="G39">
        <v>1</v>
      </c>
      <c r="H39" s="22" t="s">
        <v>777</v>
      </c>
    </row>
    <row r="40" spans="5:8" x14ac:dyDescent="0.2">
      <c r="F40" s="2">
        <f>SUM(F32:F39)</f>
        <v>5987326</v>
      </c>
      <c r="G40" s="1">
        <f>SUM(G32:G39)</f>
        <v>7</v>
      </c>
      <c r="H40" s="23">
        <f>F40/G40</f>
        <v>855332.28571428568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22B98-485C-AE4F-879A-038FCF53873C}">
  <dimension ref="B3:P43"/>
  <sheetViews>
    <sheetView topLeftCell="A15" zoomScale="125" workbookViewId="0">
      <selection activeCell="C37" sqref="C37"/>
    </sheetView>
  </sheetViews>
  <sheetFormatPr baseColWidth="10" defaultRowHeight="16" x14ac:dyDescent="0.2"/>
  <cols>
    <col min="4" max="4" width="58.1640625" customWidth="1"/>
    <col min="5" max="5" width="11.1640625" style="5" bestFit="1" customWidth="1"/>
    <col min="6" max="6" width="11" bestFit="1" customWidth="1"/>
    <col min="7" max="7" width="11" customWidth="1"/>
    <col min="8" max="10" width="11" bestFit="1" customWidth="1"/>
    <col min="12" max="12" width="10.83203125" style="5"/>
  </cols>
  <sheetData>
    <row r="3" spans="3:9" x14ac:dyDescent="0.2">
      <c r="I3" t="s">
        <v>717</v>
      </c>
    </row>
    <row r="4" spans="3:9" x14ac:dyDescent="0.2">
      <c r="C4" t="s">
        <v>716</v>
      </c>
      <c r="D4" t="s">
        <v>435</v>
      </c>
      <c r="E4" s="5">
        <v>3500000</v>
      </c>
      <c r="F4">
        <v>1</v>
      </c>
      <c r="H4">
        <f>E4/E10*100</f>
        <v>52.869851042971106</v>
      </c>
      <c r="I4" s="5">
        <v>3500000</v>
      </c>
    </row>
    <row r="5" spans="3:9" x14ac:dyDescent="0.2">
      <c r="D5" t="s">
        <v>513</v>
      </c>
      <c r="E5" s="5">
        <v>1325000</v>
      </c>
      <c r="F5">
        <v>2</v>
      </c>
      <c r="I5" s="5">
        <f>E10/6</f>
        <v>1103338.3333333333</v>
      </c>
    </row>
    <row r="6" spans="3:9" x14ac:dyDescent="0.2">
      <c r="D6" t="s">
        <v>656</v>
      </c>
      <c r="E6" s="5">
        <v>675000</v>
      </c>
      <c r="F6">
        <v>1</v>
      </c>
      <c r="H6">
        <f>E6/E10*100</f>
        <v>10.196328415430141</v>
      </c>
    </row>
    <row r="7" spans="3:9" x14ac:dyDescent="0.2">
      <c r="D7" t="s">
        <v>657</v>
      </c>
      <c r="E7" s="5">
        <v>665000</v>
      </c>
      <c r="F7">
        <v>1</v>
      </c>
    </row>
    <row r="8" spans="3:9" x14ac:dyDescent="0.2">
      <c r="D8" t="s">
        <v>658</v>
      </c>
      <c r="E8" s="5">
        <v>255030</v>
      </c>
      <c r="F8">
        <v>1</v>
      </c>
    </row>
    <row r="9" spans="3:9" x14ac:dyDescent="0.2">
      <c r="D9" t="s">
        <v>659</v>
      </c>
      <c r="E9" s="5">
        <v>200000</v>
      </c>
      <c r="F9">
        <v>1</v>
      </c>
    </row>
    <row r="10" spans="3:9" x14ac:dyDescent="0.2">
      <c r="E10" s="5">
        <f>SUM(E4:E9)</f>
        <v>6620030</v>
      </c>
    </row>
    <row r="15" spans="3:9" x14ac:dyDescent="0.2">
      <c r="E15" s="16">
        <v>6620030</v>
      </c>
    </row>
    <row r="16" spans="3:9" x14ac:dyDescent="0.2">
      <c r="E16" s="2">
        <v>199217626</v>
      </c>
    </row>
    <row r="17" spans="2:15" x14ac:dyDescent="0.2">
      <c r="D17" t="s">
        <v>460</v>
      </c>
    </row>
    <row r="18" spans="2:15" x14ac:dyDescent="0.2">
      <c r="F18" t="s">
        <v>382</v>
      </c>
      <c r="H18" t="s">
        <v>383</v>
      </c>
      <c r="I18" t="s">
        <v>384</v>
      </c>
      <c r="J18" t="s">
        <v>385</v>
      </c>
    </row>
    <row r="19" spans="2:15" x14ac:dyDescent="0.2">
      <c r="D19" t="s">
        <v>365</v>
      </c>
      <c r="E19" s="5">
        <v>4</v>
      </c>
      <c r="F19">
        <v>1</v>
      </c>
      <c r="H19">
        <v>14.3</v>
      </c>
      <c r="I19">
        <v>14.3</v>
      </c>
      <c r="J19">
        <v>14.3</v>
      </c>
    </row>
    <row r="20" spans="2:15" x14ac:dyDescent="0.2">
      <c r="E20" s="5">
        <v>9</v>
      </c>
      <c r="F20">
        <v>6</v>
      </c>
      <c r="H20">
        <v>85.7</v>
      </c>
      <c r="I20">
        <v>85.7</v>
      </c>
      <c r="J20">
        <v>100</v>
      </c>
    </row>
    <row r="21" spans="2:15" x14ac:dyDescent="0.2">
      <c r="E21" s="5" t="s">
        <v>386</v>
      </c>
      <c r="F21">
        <v>7</v>
      </c>
      <c r="H21">
        <v>100</v>
      </c>
      <c r="I21">
        <v>100</v>
      </c>
    </row>
    <row r="24" spans="2:15" x14ac:dyDescent="0.2">
      <c r="O24" t="s">
        <v>779</v>
      </c>
    </row>
    <row r="25" spans="2:15" x14ac:dyDescent="0.2">
      <c r="C25">
        <f>E25/E32*100</f>
        <v>37.664677030102553</v>
      </c>
      <c r="D25" s="38" t="s">
        <v>614</v>
      </c>
      <c r="E25" s="39">
        <v>4000000</v>
      </c>
      <c r="F25" s="38">
        <v>1</v>
      </c>
      <c r="G25" s="38">
        <v>37.664677030102553</v>
      </c>
      <c r="H25" t="s">
        <v>398</v>
      </c>
      <c r="I25">
        <v>2</v>
      </c>
      <c r="J25" s="14">
        <v>4000000</v>
      </c>
      <c r="K25">
        <v>7</v>
      </c>
      <c r="L25" s="5" t="s">
        <v>678</v>
      </c>
      <c r="M25">
        <f>SUM(J25+J27)</f>
        <v>7120030</v>
      </c>
      <c r="N25">
        <f>M25/M27*100</f>
        <v>67.043407598660266</v>
      </c>
      <c r="O25" s="5">
        <f>M25/7</f>
        <v>1017147.1428571428</v>
      </c>
    </row>
    <row r="26" spans="2:15" x14ac:dyDescent="0.2">
      <c r="C26">
        <f>E26/E32*100</f>
        <v>32.956592401339734</v>
      </c>
      <c r="D26" t="s">
        <v>435</v>
      </c>
      <c r="E26" s="5">
        <v>3500000</v>
      </c>
      <c r="F26">
        <v>1</v>
      </c>
      <c r="G26">
        <v>32.956592401339734</v>
      </c>
      <c r="H26" t="s">
        <v>778</v>
      </c>
      <c r="I26">
        <v>4</v>
      </c>
      <c r="J26" s="14">
        <v>3500000</v>
      </c>
      <c r="K26">
        <v>1</v>
      </c>
      <c r="L26" s="5" t="s">
        <v>419</v>
      </c>
      <c r="M26" s="14">
        <v>3500000</v>
      </c>
      <c r="N26">
        <f>M26/M27*100</f>
        <v>32.956592401339734</v>
      </c>
      <c r="O26" s="5">
        <f>M26/K26</f>
        <v>3500000</v>
      </c>
    </row>
    <row r="27" spans="2:15" x14ac:dyDescent="0.2">
      <c r="B27" t="s">
        <v>827</v>
      </c>
      <c r="C27">
        <f>E27/E32*100</f>
        <v>12.476424266221469</v>
      </c>
      <c r="D27" t="s">
        <v>513</v>
      </c>
      <c r="E27" s="5">
        <v>1325000</v>
      </c>
      <c r="F27">
        <v>2</v>
      </c>
      <c r="G27">
        <v>29.378730568557714</v>
      </c>
      <c r="H27" t="s">
        <v>402</v>
      </c>
      <c r="I27">
        <v>9</v>
      </c>
      <c r="J27" s="14">
        <v>3120030</v>
      </c>
      <c r="M27" s="5">
        <f>SUM(M25:M26)</f>
        <v>10620030</v>
      </c>
    </row>
    <row r="28" spans="2:15" x14ac:dyDescent="0.2">
      <c r="C28">
        <f>E28/E32*100</f>
        <v>6.355914248829805</v>
      </c>
      <c r="D28" t="s">
        <v>656</v>
      </c>
      <c r="E28" s="5">
        <v>675000</v>
      </c>
      <c r="F28">
        <v>1</v>
      </c>
      <c r="J28">
        <f>SUM(J25:J27)</f>
        <v>10620030</v>
      </c>
    </row>
    <row r="29" spans="2:15" x14ac:dyDescent="0.2">
      <c r="C29">
        <f>E29/E32*100</f>
        <v>6.2617525562545486</v>
      </c>
      <c r="D29" t="s">
        <v>657</v>
      </c>
      <c r="E29" s="5">
        <v>665000</v>
      </c>
      <c r="F29">
        <v>1</v>
      </c>
    </row>
    <row r="30" spans="2:15" x14ac:dyDescent="0.2">
      <c r="C30">
        <f>E30/E32*100</f>
        <v>2.4014056457467636</v>
      </c>
      <c r="D30" t="s">
        <v>658</v>
      </c>
      <c r="E30" s="5">
        <v>255030</v>
      </c>
      <c r="F30">
        <v>1</v>
      </c>
      <c r="G30">
        <f>SUM(G25+G26)</f>
        <v>70.621269431442286</v>
      </c>
    </row>
    <row r="31" spans="2:15" x14ac:dyDescent="0.2">
      <c r="C31">
        <f>E31/E32*100</f>
        <v>1.8832338515051277</v>
      </c>
      <c r="D31" t="s">
        <v>659</v>
      </c>
      <c r="E31" s="5">
        <v>200000</v>
      </c>
      <c r="F31">
        <v>1</v>
      </c>
      <c r="K31" t="s">
        <v>419</v>
      </c>
      <c r="N31" t="s">
        <v>797</v>
      </c>
    </row>
    <row r="32" spans="2:15" ht="21" x14ac:dyDescent="0.2">
      <c r="E32" s="2">
        <f>SUM(E25:E31)</f>
        <v>10620030</v>
      </c>
      <c r="F32" s="1">
        <f>SUM(F25:F31)</f>
        <v>8</v>
      </c>
      <c r="G32" s="1"/>
      <c r="K32" s="13" t="s">
        <v>790</v>
      </c>
      <c r="N32" s="13" t="s">
        <v>790</v>
      </c>
    </row>
    <row r="33" spans="11:16" x14ac:dyDescent="0.2">
      <c r="K33" s="14" t="s">
        <v>1</v>
      </c>
      <c r="N33" s="14" t="s">
        <v>1</v>
      </c>
    </row>
    <row r="34" spans="11:16" x14ac:dyDescent="0.2">
      <c r="K34" s="15" t="s">
        <v>364</v>
      </c>
      <c r="L34" s="18" t="s">
        <v>365</v>
      </c>
      <c r="M34" s="14">
        <v>1</v>
      </c>
      <c r="N34" s="15" t="s">
        <v>364</v>
      </c>
      <c r="O34" s="15" t="s">
        <v>365</v>
      </c>
      <c r="P34" s="14">
        <v>7</v>
      </c>
    </row>
    <row r="35" spans="11:16" x14ac:dyDescent="0.2">
      <c r="K35" s="15" t="s">
        <v>366</v>
      </c>
      <c r="L35" s="16">
        <v>0</v>
      </c>
      <c r="N35" s="15" t="s">
        <v>366</v>
      </c>
      <c r="O35" s="14">
        <v>0</v>
      </c>
    </row>
    <row r="36" spans="11:16" x14ac:dyDescent="0.2">
      <c r="K36" s="15" t="s">
        <v>715</v>
      </c>
      <c r="L36" s="16">
        <v>3500000</v>
      </c>
      <c r="N36" s="15" t="s">
        <v>715</v>
      </c>
      <c r="O36" s="14">
        <v>1017147.14285714</v>
      </c>
    </row>
    <row r="37" spans="11:16" x14ac:dyDescent="0.2">
      <c r="K37" s="42" t="s">
        <v>406</v>
      </c>
      <c r="L37" s="41">
        <v>3500000</v>
      </c>
      <c r="N37" s="42" t="s">
        <v>406</v>
      </c>
      <c r="O37" s="41">
        <v>665000</v>
      </c>
    </row>
    <row r="38" spans="11:16" x14ac:dyDescent="0.2">
      <c r="K38" s="15" t="s">
        <v>369</v>
      </c>
      <c r="L38" s="16">
        <v>3500000</v>
      </c>
      <c r="N38" s="15" t="s">
        <v>792</v>
      </c>
      <c r="O38" s="14">
        <v>2.508</v>
      </c>
    </row>
    <row r="39" spans="11:16" ht="18" x14ac:dyDescent="0.25">
      <c r="K39" s="14" t="s">
        <v>791</v>
      </c>
      <c r="N39" s="15" t="s">
        <v>793</v>
      </c>
      <c r="O39" s="14">
        <v>0.79400000000000004</v>
      </c>
    </row>
    <row r="40" spans="11:16" x14ac:dyDescent="0.2">
      <c r="N40" s="15" t="s">
        <v>794</v>
      </c>
      <c r="O40" s="14">
        <v>6.4749999999999996</v>
      </c>
    </row>
    <row r="41" spans="11:16" x14ac:dyDescent="0.2">
      <c r="N41" s="15" t="s">
        <v>795</v>
      </c>
      <c r="O41" s="14">
        <v>1.587</v>
      </c>
    </row>
    <row r="42" spans="11:16" x14ac:dyDescent="0.2">
      <c r="N42" s="15" t="s">
        <v>369</v>
      </c>
      <c r="O42" s="14">
        <v>7120030</v>
      </c>
    </row>
    <row r="43" spans="11:16" ht="18" x14ac:dyDescent="0.25">
      <c r="N43" s="14" t="s">
        <v>796</v>
      </c>
    </row>
  </sheetData>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33E6-0D88-6E48-B878-5CEE7065493D}">
  <dimension ref="C3:J29"/>
  <sheetViews>
    <sheetView topLeftCell="A6" zoomScale="135" workbookViewId="0">
      <selection activeCell="K16" sqref="K16"/>
    </sheetView>
  </sheetViews>
  <sheetFormatPr baseColWidth="10" defaultRowHeight="16" x14ac:dyDescent="0.2"/>
  <cols>
    <col min="4" max="4" width="31.83203125" customWidth="1"/>
    <col min="5" max="5" width="18.5" style="5" customWidth="1"/>
    <col min="7" max="8" width="10.83203125" style="17"/>
  </cols>
  <sheetData>
    <row r="3" spans="3:8" x14ac:dyDescent="0.2">
      <c r="C3">
        <v>1</v>
      </c>
      <c r="D3" t="s">
        <v>610</v>
      </c>
      <c r="E3" s="5">
        <v>15000000</v>
      </c>
      <c r="F3">
        <v>1</v>
      </c>
      <c r="G3" s="17">
        <f>E3/E9*100</f>
        <v>46.218995027113444</v>
      </c>
      <c r="H3" s="17">
        <f>E3/E16*100</f>
        <v>7.529454246182012</v>
      </c>
    </row>
    <row r="4" spans="3:8" x14ac:dyDescent="0.2">
      <c r="C4">
        <v>2</v>
      </c>
      <c r="D4" t="s">
        <v>433</v>
      </c>
      <c r="E4" s="5">
        <v>5054000</v>
      </c>
      <c r="F4">
        <v>1</v>
      </c>
      <c r="G4" s="17">
        <f>E4/E9*100</f>
        <v>15.572720057802092</v>
      </c>
      <c r="H4" s="17">
        <f>E4/E16*100</f>
        <v>2.5369241173469259</v>
      </c>
    </row>
    <row r="5" spans="3:8" x14ac:dyDescent="0.2">
      <c r="C5">
        <v>3</v>
      </c>
      <c r="D5" t="s">
        <v>474</v>
      </c>
      <c r="E5" s="5">
        <v>250000</v>
      </c>
      <c r="F5">
        <v>1</v>
      </c>
      <c r="G5" s="17">
        <f>E5/E9*100</f>
        <v>0.77031658378522416</v>
      </c>
      <c r="H5" s="17">
        <f>E5/E16*100</f>
        <v>0.12549090410303354</v>
      </c>
    </row>
    <row r="6" spans="3:8" x14ac:dyDescent="0.2">
      <c r="C6">
        <v>4</v>
      </c>
      <c r="D6" t="s">
        <v>372</v>
      </c>
      <c r="E6" s="5">
        <v>2150189</v>
      </c>
      <c r="F6">
        <v>4</v>
      </c>
      <c r="G6" s="17">
        <f>E6/E9*100</f>
        <v>6.6253049798902692</v>
      </c>
      <c r="H6" s="17">
        <f>E6/E16*100</f>
        <v>1.0793166464095902</v>
      </c>
    </row>
    <row r="7" spans="3:8" x14ac:dyDescent="0.2">
      <c r="C7">
        <v>5</v>
      </c>
      <c r="D7" t="s">
        <v>613</v>
      </c>
      <c r="E7" s="5">
        <v>10000000</v>
      </c>
      <c r="F7">
        <v>1</v>
      </c>
      <c r="G7" s="17">
        <f>E7/E9*100</f>
        <v>30.812663351408965</v>
      </c>
      <c r="H7" s="17">
        <f>E7/E16*100</f>
        <v>5.0196361641213407</v>
      </c>
    </row>
    <row r="9" spans="3:8" x14ac:dyDescent="0.2">
      <c r="E9" s="2">
        <f>SUM(E3:E7)</f>
        <v>32454189</v>
      </c>
      <c r="F9" s="1">
        <f>SUM(F3:F7)</f>
        <v>8</v>
      </c>
    </row>
    <row r="15" spans="3:8" x14ac:dyDescent="0.2">
      <c r="E15" s="5">
        <f>SUM(E3+E7+E4)</f>
        <v>30054000</v>
      </c>
      <c r="F15">
        <f>E15/E16*100</f>
        <v>15.08601452765028</v>
      </c>
    </row>
    <row r="16" spans="3:8" x14ac:dyDescent="0.2">
      <c r="E16" s="20">
        <v>199217626</v>
      </c>
    </row>
    <row r="18" spans="8:10" ht="21" x14ac:dyDescent="0.2">
      <c r="H18" s="13" t="s">
        <v>790</v>
      </c>
    </row>
    <row r="19" spans="8:10" x14ac:dyDescent="0.2">
      <c r="H19" s="14" t="s">
        <v>1</v>
      </c>
    </row>
    <row r="20" spans="8:10" x14ac:dyDescent="0.2">
      <c r="H20" s="15" t="s">
        <v>364</v>
      </c>
      <c r="I20" s="15" t="s">
        <v>365</v>
      </c>
      <c r="J20" s="14">
        <v>8</v>
      </c>
    </row>
    <row r="21" spans="8:10" x14ac:dyDescent="0.2">
      <c r="H21" s="15" t="s">
        <v>366</v>
      </c>
      <c r="I21" s="14">
        <v>0</v>
      </c>
    </row>
    <row r="22" spans="8:10" x14ac:dyDescent="0.2">
      <c r="H22" s="15" t="s">
        <v>715</v>
      </c>
      <c r="I22" s="14">
        <v>998415.75</v>
      </c>
    </row>
    <row r="23" spans="8:10" x14ac:dyDescent="0.2">
      <c r="H23" s="42" t="s">
        <v>406</v>
      </c>
      <c r="I23" s="41">
        <v>599639.5</v>
      </c>
    </row>
    <row r="24" spans="8:10" x14ac:dyDescent="0.2">
      <c r="H24" s="15" t="s">
        <v>792</v>
      </c>
      <c r="I24" s="14">
        <v>1.302</v>
      </c>
    </row>
    <row r="25" spans="8:10" x14ac:dyDescent="0.2">
      <c r="H25" s="15" t="s">
        <v>793</v>
      </c>
      <c r="I25" s="14">
        <v>0.752</v>
      </c>
    </row>
    <row r="26" spans="8:10" x14ac:dyDescent="0.2">
      <c r="H26" s="15" t="s">
        <v>794</v>
      </c>
      <c r="I26" s="14">
        <v>0.95</v>
      </c>
    </row>
    <row r="27" spans="8:10" x14ac:dyDescent="0.2">
      <c r="H27" s="15" t="s">
        <v>795</v>
      </c>
      <c r="I27" s="14">
        <v>1.4810000000000001</v>
      </c>
    </row>
    <row r="28" spans="8:10" x14ac:dyDescent="0.2">
      <c r="H28" s="15" t="s">
        <v>369</v>
      </c>
      <c r="I28" s="14">
        <v>7987326</v>
      </c>
    </row>
    <row r="29" spans="8:10" ht="18" x14ac:dyDescent="0.25">
      <c r="H29" s="14" t="s">
        <v>796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B4A92-BFD7-D34A-A1F9-5D5982570FFF}">
  <dimension ref="B5:O43"/>
  <sheetViews>
    <sheetView topLeftCell="E6" zoomScale="169" workbookViewId="0">
      <selection activeCell="D19" sqref="D19"/>
    </sheetView>
  </sheetViews>
  <sheetFormatPr baseColWidth="10" defaultRowHeight="16" x14ac:dyDescent="0.2"/>
  <cols>
    <col min="4" max="4" width="17.1640625" customWidth="1"/>
    <col min="5" max="5" width="11.6640625" bestFit="1" customWidth="1"/>
    <col min="8" max="8" width="20.6640625" customWidth="1"/>
    <col min="9" max="9" width="28.33203125" style="5" customWidth="1"/>
    <col min="10" max="10" width="10.83203125" style="17"/>
    <col min="14" max="14" width="11.1640625" bestFit="1" customWidth="1"/>
  </cols>
  <sheetData>
    <row r="5" spans="2:14" x14ac:dyDescent="0.2">
      <c r="C5" t="s">
        <v>396</v>
      </c>
    </row>
    <row r="6" spans="2:14" x14ac:dyDescent="0.2">
      <c r="B6" t="s">
        <v>720</v>
      </c>
      <c r="E6" t="s">
        <v>382</v>
      </c>
      <c r="F6" t="s">
        <v>383</v>
      </c>
      <c r="G6" t="s">
        <v>384</v>
      </c>
      <c r="H6" t="s">
        <v>385</v>
      </c>
      <c r="K6" t="s">
        <v>680</v>
      </c>
    </row>
    <row r="7" spans="2:14" x14ac:dyDescent="0.2">
      <c r="B7">
        <v>1</v>
      </c>
      <c r="C7" t="s">
        <v>365</v>
      </c>
      <c r="D7" t="s">
        <v>397</v>
      </c>
      <c r="E7">
        <v>4</v>
      </c>
      <c r="F7">
        <v>2.2000000000000002</v>
      </c>
      <c r="G7">
        <v>2.2000000000000002</v>
      </c>
      <c r="H7">
        <v>2.2000000000000002</v>
      </c>
      <c r="I7" s="16">
        <v>3199681</v>
      </c>
      <c r="J7" s="17">
        <f>I7/199217626*100</f>
        <v>1.6061234461251936</v>
      </c>
      <c r="K7" s="17"/>
      <c r="M7" s="5">
        <f>I7+I8</f>
        <v>10789491</v>
      </c>
      <c r="N7">
        <f>M7/I16*100</f>
        <v>5.4159319216061732</v>
      </c>
    </row>
    <row r="8" spans="2:14" x14ac:dyDescent="0.2">
      <c r="B8">
        <v>2</v>
      </c>
      <c r="D8" t="s">
        <v>398</v>
      </c>
      <c r="E8">
        <v>3</v>
      </c>
      <c r="F8">
        <v>1.7</v>
      </c>
      <c r="G8">
        <v>1.7</v>
      </c>
      <c r="H8">
        <v>3.9</v>
      </c>
      <c r="I8" s="5">
        <v>7589810</v>
      </c>
      <c r="J8" s="17">
        <f>I8/199217626*100</f>
        <v>3.8098084754809793</v>
      </c>
      <c r="K8" s="17"/>
      <c r="M8" s="5">
        <f>I9+I10+I11</f>
        <v>21529572</v>
      </c>
    </row>
    <row r="9" spans="2:14" x14ac:dyDescent="0.2">
      <c r="B9">
        <v>3</v>
      </c>
      <c r="D9" t="s">
        <v>399</v>
      </c>
      <c r="E9">
        <v>3</v>
      </c>
      <c r="F9">
        <v>1.7</v>
      </c>
      <c r="G9">
        <v>1.7</v>
      </c>
      <c r="H9">
        <v>5.6</v>
      </c>
      <c r="I9" s="5">
        <v>3071824</v>
      </c>
      <c r="J9" s="17">
        <f t="shared" ref="J9:J13" si="0">I9/199217626*100</f>
        <v>1.5419438840215876</v>
      </c>
      <c r="K9" s="17"/>
    </row>
    <row r="10" spans="2:14" x14ac:dyDescent="0.2">
      <c r="B10">
        <v>4</v>
      </c>
      <c r="D10" t="s">
        <v>400</v>
      </c>
      <c r="E10">
        <v>6</v>
      </c>
      <c r="F10">
        <v>3.4</v>
      </c>
      <c r="G10">
        <v>3.4</v>
      </c>
      <c r="H10">
        <v>9</v>
      </c>
      <c r="I10" s="5">
        <v>18033500</v>
      </c>
      <c r="J10" s="17">
        <f t="shared" si="0"/>
        <v>9.0521608765682213</v>
      </c>
      <c r="K10" s="17"/>
      <c r="L10" s="17">
        <f>SUM(K9:K11)</f>
        <v>0</v>
      </c>
    </row>
    <row r="11" spans="2:14" x14ac:dyDescent="0.2">
      <c r="B11">
        <v>5</v>
      </c>
      <c r="D11" t="s">
        <v>401</v>
      </c>
      <c r="E11">
        <v>1</v>
      </c>
      <c r="F11">
        <v>0.6</v>
      </c>
      <c r="G11">
        <v>0.6</v>
      </c>
      <c r="H11">
        <v>9.6</v>
      </c>
      <c r="I11" s="5">
        <v>424248</v>
      </c>
      <c r="J11" s="17">
        <f t="shared" si="0"/>
        <v>0.21295706033561509</v>
      </c>
      <c r="K11" s="17"/>
      <c r="L11" s="17">
        <f>SUM(K7+K8+K12)</f>
        <v>0</v>
      </c>
    </row>
    <row r="12" spans="2:14" x14ac:dyDescent="0.2">
      <c r="B12">
        <v>9</v>
      </c>
      <c r="D12" t="s">
        <v>402</v>
      </c>
      <c r="E12" s="38">
        <v>137</v>
      </c>
      <c r="F12">
        <v>77</v>
      </c>
      <c r="G12">
        <v>77</v>
      </c>
      <c r="H12">
        <v>86.5</v>
      </c>
      <c r="I12" s="16">
        <v>101197848</v>
      </c>
      <c r="J12" s="17">
        <f>I12/199217626*100</f>
        <v>50.797637755205457</v>
      </c>
      <c r="K12" s="17"/>
    </row>
    <row r="13" spans="2:14" x14ac:dyDescent="0.2">
      <c r="B13">
        <v>10</v>
      </c>
      <c r="D13" t="s">
        <v>403</v>
      </c>
      <c r="E13" s="38">
        <v>24</v>
      </c>
      <c r="F13">
        <v>13.5</v>
      </c>
      <c r="G13">
        <v>13.5</v>
      </c>
      <c r="H13">
        <v>100</v>
      </c>
      <c r="I13" s="16">
        <v>65700715</v>
      </c>
      <c r="J13" s="17">
        <f t="shared" si="0"/>
        <v>32.979368502262943</v>
      </c>
      <c r="K13" s="17"/>
    </row>
    <row r="14" spans="2:14" x14ac:dyDescent="0.2">
      <c r="D14" t="s">
        <v>386</v>
      </c>
      <c r="E14">
        <f>SUM(E7:E13)</f>
        <v>178</v>
      </c>
      <c r="F14">
        <v>100</v>
      </c>
      <c r="G14">
        <v>100</v>
      </c>
      <c r="I14" s="2">
        <f>SUM(I7:I13)</f>
        <v>199217626</v>
      </c>
      <c r="J14" s="17">
        <f>SUM(J7:J13)</f>
        <v>100</v>
      </c>
    </row>
    <row r="16" spans="2:14" x14ac:dyDescent="0.2">
      <c r="I16" s="5">
        <v>199217626</v>
      </c>
    </row>
    <row r="17" spans="4:15" x14ac:dyDescent="0.2">
      <c r="H17" t="s">
        <v>419</v>
      </c>
      <c r="I17" s="5">
        <f>I9+I10+I11</f>
        <v>21529572</v>
      </c>
      <c r="J17" s="17">
        <f>I17/I19*100</f>
        <v>16.124977606769228</v>
      </c>
      <c r="L17" s="1" t="s">
        <v>679</v>
      </c>
      <c r="N17" s="5">
        <f>I14-I13</f>
        <v>133516911</v>
      </c>
      <c r="O17">
        <v>133516911</v>
      </c>
    </row>
    <row r="18" spans="4:15" x14ac:dyDescent="0.2">
      <c r="H18" t="s">
        <v>678</v>
      </c>
      <c r="I18" s="5">
        <v>111987339</v>
      </c>
      <c r="J18" s="17">
        <f>I18/I19*100</f>
        <v>83.875022393230765</v>
      </c>
    </row>
    <row r="19" spans="4:15" x14ac:dyDescent="0.2">
      <c r="H19" t="s">
        <v>386</v>
      </c>
      <c r="I19" s="2">
        <f>SUM(I17:I18)</f>
        <v>133516911</v>
      </c>
    </row>
    <row r="21" spans="4:15" ht="19" x14ac:dyDescent="0.2">
      <c r="D21" s="13" t="s">
        <v>363</v>
      </c>
    </row>
    <row r="22" spans="4:15" x14ac:dyDescent="0.2">
      <c r="D22" s="14" t="s">
        <v>1</v>
      </c>
      <c r="M22">
        <v>148516911</v>
      </c>
    </row>
    <row r="23" spans="4:15" x14ac:dyDescent="0.2">
      <c r="D23" s="15">
        <v>1</v>
      </c>
      <c r="E23" s="15" t="s">
        <v>364</v>
      </c>
      <c r="F23" s="15" t="s">
        <v>365</v>
      </c>
      <c r="G23" s="14">
        <v>4</v>
      </c>
      <c r="H23" t="s">
        <v>811</v>
      </c>
      <c r="I23" s="5" t="s">
        <v>419</v>
      </c>
    </row>
    <row r="24" spans="4:15" x14ac:dyDescent="0.2">
      <c r="D24" s="15" t="s">
        <v>366</v>
      </c>
      <c r="E24" s="14">
        <v>0</v>
      </c>
    </row>
    <row r="25" spans="4:15" x14ac:dyDescent="0.2">
      <c r="D25" s="15" t="s">
        <v>369</v>
      </c>
      <c r="E25" s="14">
        <v>3199681</v>
      </c>
    </row>
    <row r="26" spans="4:15" x14ac:dyDescent="0.2">
      <c r="D26" s="15">
        <v>2</v>
      </c>
      <c r="E26" s="15" t="s">
        <v>364</v>
      </c>
      <c r="F26" s="15" t="s">
        <v>365</v>
      </c>
      <c r="G26" s="14">
        <v>3</v>
      </c>
    </row>
    <row r="27" spans="4:15" x14ac:dyDescent="0.2">
      <c r="D27" s="15" t="s">
        <v>366</v>
      </c>
      <c r="E27" s="14">
        <v>0</v>
      </c>
    </row>
    <row r="28" spans="4:15" x14ac:dyDescent="0.2">
      <c r="D28" s="15" t="s">
        <v>369</v>
      </c>
      <c r="E28" s="14">
        <v>7589810</v>
      </c>
    </row>
    <row r="29" spans="4:15" x14ac:dyDescent="0.2">
      <c r="D29" s="15">
        <v>3</v>
      </c>
      <c r="E29" s="15" t="s">
        <v>364</v>
      </c>
      <c r="F29" s="15" t="s">
        <v>365</v>
      </c>
      <c r="G29" s="14">
        <v>3</v>
      </c>
    </row>
    <row r="30" spans="4:15" x14ac:dyDescent="0.2">
      <c r="D30" s="15" t="s">
        <v>366</v>
      </c>
      <c r="E30" s="14">
        <v>0</v>
      </c>
    </row>
    <row r="31" spans="4:15" x14ac:dyDescent="0.2">
      <c r="D31" s="15" t="s">
        <v>369</v>
      </c>
      <c r="E31" s="14">
        <v>3071824</v>
      </c>
    </row>
    <row r="32" spans="4:15" x14ac:dyDescent="0.2">
      <c r="D32" s="15">
        <v>4</v>
      </c>
      <c r="E32" s="15" t="s">
        <v>364</v>
      </c>
      <c r="F32" s="15" t="s">
        <v>365</v>
      </c>
      <c r="G32" s="14">
        <v>6</v>
      </c>
    </row>
    <row r="33" spans="4:7" x14ac:dyDescent="0.2">
      <c r="D33" s="15" t="s">
        <v>366</v>
      </c>
      <c r="E33" s="14">
        <v>0</v>
      </c>
    </row>
    <row r="34" spans="4:7" x14ac:dyDescent="0.2">
      <c r="D34" s="15" t="s">
        <v>369</v>
      </c>
      <c r="E34" s="14">
        <v>18033500</v>
      </c>
    </row>
    <row r="35" spans="4:7" x14ac:dyDescent="0.2">
      <c r="D35" s="15">
        <v>5</v>
      </c>
      <c r="E35" s="15" t="s">
        <v>364</v>
      </c>
      <c r="F35" s="15" t="s">
        <v>365</v>
      </c>
      <c r="G35" s="14">
        <v>1</v>
      </c>
    </row>
    <row r="36" spans="4:7" x14ac:dyDescent="0.2">
      <c r="D36" s="15" t="s">
        <v>366</v>
      </c>
      <c r="E36" s="14">
        <v>0</v>
      </c>
    </row>
    <row r="37" spans="4:7" x14ac:dyDescent="0.2">
      <c r="D37" s="15" t="s">
        <v>369</v>
      </c>
      <c r="E37" s="14">
        <v>424248</v>
      </c>
    </row>
    <row r="38" spans="4:7" x14ac:dyDescent="0.2">
      <c r="D38" s="15">
        <v>9</v>
      </c>
      <c r="E38" s="15" t="s">
        <v>364</v>
      </c>
      <c r="F38" s="15" t="s">
        <v>365</v>
      </c>
      <c r="G38" s="14">
        <v>137</v>
      </c>
    </row>
    <row r="39" spans="4:7" x14ac:dyDescent="0.2">
      <c r="D39" s="15" t="s">
        <v>366</v>
      </c>
      <c r="E39" s="14">
        <v>0</v>
      </c>
    </row>
    <row r="40" spans="4:7" x14ac:dyDescent="0.2">
      <c r="D40" s="15" t="s">
        <v>369</v>
      </c>
      <c r="E40" s="14">
        <v>101197848</v>
      </c>
    </row>
    <row r="41" spans="4:7" x14ac:dyDescent="0.2">
      <c r="D41" s="15">
        <v>10</v>
      </c>
      <c r="E41" s="15" t="s">
        <v>364</v>
      </c>
      <c r="F41" s="15" t="s">
        <v>365</v>
      </c>
      <c r="G41" s="14">
        <v>24</v>
      </c>
    </row>
    <row r="42" spans="4:7" x14ac:dyDescent="0.2">
      <c r="D42" s="15" t="s">
        <v>366</v>
      </c>
      <c r="E42" s="14">
        <v>0</v>
      </c>
    </row>
    <row r="43" spans="4:7" x14ac:dyDescent="0.2">
      <c r="D43" s="15" t="s">
        <v>369</v>
      </c>
      <c r="E43" s="14">
        <v>65700715</v>
      </c>
    </row>
  </sheetData>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E3E7F-616F-E647-8EEC-E4F076F4E02B}">
  <dimension ref="A1:L29"/>
  <sheetViews>
    <sheetView workbookViewId="0">
      <selection activeCell="F23" sqref="F23"/>
    </sheetView>
  </sheetViews>
  <sheetFormatPr baseColWidth="10" defaultRowHeight="16" x14ac:dyDescent="0.2"/>
  <cols>
    <col min="1" max="1" width="46.5" customWidth="1"/>
    <col min="2" max="2" width="18.33203125" customWidth="1"/>
    <col min="3" max="3" width="12.83203125" customWidth="1"/>
    <col min="4" max="4" width="6" customWidth="1"/>
    <col min="5" max="5" width="14.83203125" style="5" customWidth="1"/>
    <col min="6" max="6" width="6.83203125" style="17" customWidth="1"/>
    <col min="7" max="7" width="11.6640625" style="5" customWidth="1"/>
    <col min="8" max="8" width="9.1640625" customWidth="1"/>
    <col min="9" max="9" width="10.83203125" style="23"/>
    <col min="10" max="10" width="10.83203125" style="17"/>
  </cols>
  <sheetData>
    <row r="1" spans="1:12" s="1" customFormat="1" x14ac:dyDescent="0.2">
      <c r="A1" s="1" t="s">
        <v>9</v>
      </c>
      <c r="B1" s="1" t="s">
        <v>408</v>
      </c>
      <c r="C1" s="1" t="s">
        <v>416</v>
      </c>
      <c r="D1" s="1" t="s">
        <v>407</v>
      </c>
      <c r="E1" s="2" t="s">
        <v>427</v>
      </c>
      <c r="F1" s="21" t="s">
        <v>417</v>
      </c>
      <c r="G1" s="2"/>
      <c r="I1" s="22"/>
      <c r="J1" s="21"/>
    </row>
    <row r="2" spans="1:12" x14ac:dyDescent="0.2">
      <c r="A2" s="8" t="s">
        <v>428</v>
      </c>
      <c r="B2" t="s">
        <v>412</v>
      </c>
      <c r="C2" t="s">
        <v>402</v>
      </c>
      <c r="D2" s="8">
        <v>1</v>
      </c>
      <c r="E2" s="9">
        <v>30000000</v>
      </c>
      <c r="F2" s="31">
        <f>E2/199217626*100</f>
        <v>15.058908492364024</v>
      </c>
      <c r="G2" s="27"/>
      <c r="H2" s="11"/>
      <c r="I2" s="28"/>
      <c r="J2" s="29"/>
      <c r="K2" s="11"/>
    </row>
    <row r="3" spans="1:12" x14ac:dyDescent="0.2">
      <c r="A3" s="8" t="s">
        <v>429</v>
      </c>
      <c r="B3" t="s">
        <v>387</v>
      </c>
      <c r="C3" t="s">
        <v>409</v>
      </c>
      <c r="D3" s="8">
        <v>1</v>
      </c>
      <c r="E3" s="9">
        <v>15000000</v>
      </c>
      <c r="F3" s="31">
        <f>E3/199217626*100</f>
        <v>7.529454246182012</v>
      </c>
      <c r="G3" s="27"/>
      <c r="H3" s="11"/>
      <c r="I3" s="28"/>
      <c r="J3" s="29"/>
      <c r="K3" s="11"/>
    </row>
    <row r="4" spans="1:12" x14ac:dyDescent="0.2">
      <c r="A4" s="8" t="s">
        <v>430</v>
      </c>
      <c r="B4" t="s">
        <v>411</v>
      </c>
      <c r="C4" t="s">
        <v>409</v>
      </c>
      <c r="D4" s="8">
        <v>1</v>
      </c>
      <c r="E4" s="9">
        <v>15000000</v>
      </c>
      <c r="F4" s="31">
        <f t="shared" ref="F4:F23" si="0">E4/199217626*100</f>
        <v>7.529454246182012</v>
      </c>
      <c r="G4" s="27"/>
      <c r="H4" s="11"/>
      <c r="I4" s="28"/>
      <c r="J4" s="29"/>
      <c r="K4" s="11"/>
    </row>
    <row r="5" spans="1:12" x14ac:dyDescent="0.2">
      <c r="A5" s="8" t="s">
        <v>431</v>
      </c>
      <c r="B5" t="s">
        <v>412</v>
      </c>
      <c r="C5" t="s">
        <v>414</v>
      </c>
      <c r="D5" s="8">
        <v>1</v>
      </c>
      <c r="E5" s="9">
        <v>12000000</v>
      </c>
      <c r="F5" s="31">
        <f t="shared" si="0"/>
        <v>6.0235633969456099</v>
      </c>
      <c r="G5" s="27"/>
      <c r="H5" s="11"/>
      <c r="I5" s="28"/>
      <c r="J5" s="29"/>
      <c r="K5" s="11"/>
    </row>
    <row r="6" spans="1:12" x14ac:dyDescent="0.2">
      <c r="A6" s="8" t="s">
        <v>432</v>
      </c>
      <c r="B6" t="s">
        <v>387</v>
      </c>
      <c r="C6" t="s">
        <v>409</v>
      </c>
      <c r="D6" s="8">
        <v>1</v>
      </c>
      <c r="E6" s="9">
        <v>10000000</v>
      </c>
      <c r="F6" s="31">
        <f t="shared" si="0"/>
        <v>5.0196361641213407</v>
      </c>
      <c r="G6" s="27"/>
      <c r="H6" s="11"/>
      <c r="I6" s="28"/>
      <c r="J6" s="29"/>
      <c r="K6" s="11"/>
      <c r="L6" t="s">
        <v>463</v>
      </c>
    </row>
    <row r="7" spans="1:12" x14ac:dyDescent="0.2">
      <c r="A7" s="8" t="s">
        <v>464</v>
      </c>
      <c r="B7" t="s">
        <v>411</v>
      </c>
      <c r="C7" t="s">
        <v>409</v>
      </c>
      <c r="D7" s="8">
        <v>4</v>
      </c>
      <c r="E7" s="9">
        <f>7446546+3000000</f>
        <v>10446546</v>
      </c>
      <c r="F7" s="31">
        <f t="shared" si="0"/>
        <v>5.2437860091757136</v>
      </c>
      <c r="G7" s="27"/>
      <c r="H7" s="11"/>
      <c r="I7" s="28"/>
      <c r="J7" s="29"/>
      <c r="K7" s="11"/>
    </row>
    <row r="8" spans="1:12" x14ac:dyDescent="0.2">
      <c r="A8" s="8" t="s">
        <v>433</v>
      </c>
      <c r="B8" s="8" t="s">
        <v>387</v>
      </c>
      <c r="C8" s="8" t="s">
        <v>409</v>
      </c>
      <c r="D8" s="8">
        <v>1</v>
      </c>
      <c r="E8" s="9">
        <v>5054000</v>
      </c>
      <c r="F8" s="31">
        <f t="shared" si="0"/>
        <v>2.5369241173469259</v>
      </c>
      <c r="G8" s="27"/>
      <c r="H8" s="11"/>
      <c r="I8" s="28"/>
      <c r="J8" s="29"/>
      <c r="K8" s="11"/>
    </row>
    <row r="9" spans="1:12" x14ac:dyDescent="0.2">
      <c r="A9" s="8" t="s">
        <v>374</v>
      </c>
      <c r="B9" s="8" t="s">
        <v>410</v>
      </c>
      <c r="C9" s="8" t="s">
        <v>402</v>
      </c>
      <c r="D9" s="8">
        <v>2</v>
      </c>
      <c r="E9" s="9">
        <v>4000000</v>
      </c>
      <c r="F9" s="31">
        <f t="shared" si="0"/>
        <v>2.0078544656485366</v>
      </c>
      <c r="G9" s="27"/>
      <c r="H9" s="11"/>
      <c r="I9" s="28"/>
      <c r="J9" s="29"/>
      <c r="K9" s="11"/>
    </row>
    <row r="10" spans="1:12" x14ac:dyDescent="0.2">
      <c r="A10" s="8" t="s">
        <v>434</v>
      </c>
      <c r="B10" t="s">
        <v>412</v>
      </c>
      <c r="C10" t="s">
        <v>418</v>
      </c>
      <c r="D10" s="8">
        <v>1</v>
      </c>
      <c r="E10" s="9">
        <v>4000000</v>
      </c>
      <c r="F10" s="31">
        <f t="shared" si="0"/>
        <v>2.0078544656485366</v>
      </c>
      <c r="G10" s="27"/>
      <c r="H10" s="11"/>
      <c r="I10" s="28"/>
      <c r="J10" s="29"/>
      <c r="K10" s="11"/>
    </row>
    <row r="11" spans="1:12" x14ac:dyDescent="0.2">
      <c r="A11" s="8" t="s">
        <v>371</v>
      </c>
      <c r="B11" s="8" t="s">
        <v>412</v>
      </c>
      <c r="C11" s="8" t="s">
        <v>402</v>
      </c>
      <c r="D11" s="8">
        <v>5</v>
      </c>
      <c r="E11" s="9">
        <v>3738805</v>
      </c>
      <c r="F11" s="31">
        <f t="shared" si="0"/>
        <v>1.8767440788597691</v>
      </c>
      <c r="G11" s="27"/>
      <c r="H11" s="11"/>
      <c r="I11" s="28"/>
      <c r="J11" s="29"/>
      <c r="K11" s="11"/>
    </row>
    <row r="12" spans="1:12" x14ac:dyDescent="0.2">
      <c r="A12" s="8" t="s">
        <v>435</v>
      </c>
      <c r="B12" t="s">
        <v>413</v>
      </c>
      <c r="C12" t="s">
        <v>419</v>
      </c>
      <c r="D12" s="8">
        <v>1</v>
      </c>
      <c r="E12" s="9">
        <v>3500000</v>
      </c>
      <c r="F12" s="31">
        <f t="shared" si="0"/>
        <v>1.7568726574424696</v>
      </c>
      <c r="G12" s="27"/>
      <c r="H12" s="11"/>
      <c r="I12" s="28"/>
      <c r="J12" s="29"/>
      <c r="K12" s="11"/>
    </row>
    <row r="13" spans="1:12" x14ac:dyDescent="0.2">
      <c r="A13" s="8" t="s">
        <v>437</v>
      </c>
      <c r="B13" t="s">
        <v>412</v>
      </c>
      <c r="C13" t="s">
        <v>402</v>
      </c>
      <c r="D13" s="8">
        <v>1</v>
      </c>
      <c r="E13" s="9">
        <v>3000000</v>
      </c>
      <c r="F13" s="31">
        <f t="shared" si="0"/>
        <v>1.5058908492364025</v>
      </c>
      <c r="G13" s="27"/>
      <c r="H13" s="11"/>
      <c r="I13" s="28"/>
      <c r="J13" s="29"/>
      <c r="K13" s="11"/>
    </row>
    <row r="14" spans="1:12" x14ac:dyDescent="0.2">
      <c r="A14" s="8" t="s">
        <v>438</v>
      </c>
      <c r="B14" s="8" t="s">
        <v>412</v>
      </c>
      <c r="C14" s="8" t="s">
        <v>402</v>
      </c>
      <c r="D14" s="8">
        <v>1</v>
      </c>
      <c r="E14" s="9">
        <v>2999759</v>
      </c>
      <c r="F14" s="31">
        <f t="shared" si="0"/>
        <v>1.5057698760048472</v>
      </c>
      <c r="G14" s="27"/>
      <c r="H14" s="11"/>
      <c r="I14" s="28"/>
      <c r="J14" s="29"/>
      <c r="K14" s="11"/>
    </row>
    <row r="15" spans="1:12" x14ac:dyDescent="0.2">
      <c r="A15" s="8" t="s">
        <v>439</v>
      </c>
      <c r="B15" t="s">
        <v>420</v>
      </c>
      <c r="C15" t="s">
        <v>397</v>
      </c>
      <c r="D15" s="8">
        <v>1</v>
      </c>
      <c r="E15" s="9">
        <v>2999700</v>
      </c>
      <c r="F15" s="31">
        <f t="shared" si="0"/>
        <v>1.5057402601514787</v>
      </c>
      <c r="G15" s="27"/>
      <c r="H15" s="11"/>
      <c r="I15" s="28"/>
      <c r="J15" s="29"/>
      <c r="K15" s="11"/>
    </row>
    <row r="16" spans="1:12" x14ac:dyDescent="0.2">
      <c r="A16" s="8" t="s">
        <v>375</v>
      </c>
      <c r="B16" t="s">
        <v>412</v>
      </c>
      <c r="C16" t="s">
        <v>402</v>
      </c>
      <c r="D16" s="8">
        <v>2</v>
      </c>
      <c r="E16" s="9">
        <v>2775000</v>
      </c>
      <c r="F16" s="31">
        <f t="shared" si="0"/>
        <v>1.3929490355436722</v>
      </c>
      <c r="G16" s="27"/>
      <c r="H16" s="11"/>
      <c r="I16" s="28"/>
      <c r="J16" s="29"/>
      <c r="K16" s="11"/>
    </row>
    <row r="17" spans="1:11" x14ac:dyDescent="0.2">
      <c r="A17" s="8" t="s">
        <v>440</v>
      </c>
      <c r="B17" t="s">
        <v>421</v>
      </c>
      <c r="C17" t="s">
        <v>409</v>
      </c>
      <c r="D17" s="8">
        <v>1</v>
      </c>
      <c r="E17" s="9">
        <v>2500000</v>
      </c>
      <c r="F17" s="31">
        <f t="shared" si="0"/>
        <v>1.2549090410303352</v>
      </c>
      <c r="G17" s="27"/>
      <c r="H17" s="11"/>
      <c r="I17" s="28"/>
      <c r="J17" s="29"/>
      <c r="K17" s="11"/>
    </row>
    <row r="18" spans="1:11" x14ac:dyDescent="0.2">
      <c r="A18" s="8" t="s">
        <v>441</v>
      </c>
      <c r="B18" t="s">
        <v>412</v>
      </c>
      <c r="C18" t="s">
        <v>419</v>
      </c>
      <c r="D18" s="8">
        <v>1</v>
      </c>
      <c r="E18" s="9">
        <v>2176824</v>
      </c>
      <c r="F18" s="31">
        <f t="shared" si="0"/>
        <v>1.0926864473327274</v>
      </c>
      <c r="G18" s="27"/>
      <c r="H18" s="11"/>
      <c r="I18" s="28"/>
      <c r="J18" s="29"/>
      <c r="K18" s="11"/>
    </row>
    <row r="19" spans="1:11" x14ac:dyDescent="0.2">
      <c r="A19" s="8" t="s">
        <v>372</v>
      </c>
      <c r="B19" s="8" t="s">
        <v>387</v>
      </c>
      <c r="C19" s="8" t="s">
        <v>409</v>
      </c>
      <c r="D19" s="8">
        <v>4</v>
      </c>
      <c r="E19" s="9">
        <v>2150189</v>
      </c>
      <c r="F19" s="31">
        <f t="shared" si="0"/>
        <v>1.0793166464095902</v>
      </c>
      <c r="G19" s="27"/>
      <c r="H19" s="11"/>
      <c r="I19" s="28"/>
      <c r="J19" s="29"/>
      <c r="K19" s="11"/>
    </row>
    <row r="20" spans="1:11" x14ac:dyDescent="0.2">
      <c r="A20" s="8" t="s">
        <v>442</v>
      </c>
      <c r="B20" t="s">
        <v>412</v>
      </c>
      <c r="C20" t="s">
        <v>402</v>
      </c>
      <c r="D20" s="8">
        <v>1</v>
      </c>
      <c r="E20" s="9">
        <v>2000000</v>
      </c>
      <c r="F20" s="31">
        <f t="shared" si="0"/>
        <v>1.0039272328242683</v>
      </c>
      <c r="G20" s="27"/>
      <c r="H20" s="11"/>
      <c r="I20" s="28"/>
      <c r="J20" s="29"/>
      <c r="K20" s="11"/>
    </row>
    <row r="21" spans="1:11" x14ac:dyDescent="0.2">
      <c r="A21" s="8" t="s">
        <v>356</v>
      </c>
      <c r="B21" t="s">
        <v>412</v>
      </c>
      <c r="C21" t="s">
        <v>419</v>
      </c>
      <c r="D21" s="8">
        <v>1</v>
      </c>
      <c r="E21" s="5">
        <v>2000000</v>
      </c>
      <c r="F21" s="31">
        <f t="shared" si="0"/>
        <v>1.0039272328242683</v>
      </c>
      <c r="G21" s="27"/>
      <c r="H21" s="11"/>
      <c r="I21" s="28"/>
      <c r="J21" s="29"/>
      <c r="K21" s="11"/>
    </row>
    <row r="22" spans="1:11" x14ac:dyDescent="0.2">
      <c r="A22" s="11"/>
      <c r="B22" s="11"/>
      <c r="C22" s="11"/>
      <c r="D22" s="8" t="s">
        <v>443</v>
      </c>
      <c r="E22" s="9">
        <f>SUM(E2:E21)</f>
        <v>135340823</v>
      </c>
      <c r="F22" s="31">
        <f>E22/199217626*100</f>
        <v>67.936168961274547</v>
      </c>
      <c r="G22" s="27"/>
      <c r="H22" s="11"/>
      <c r="I22" s="28"/>
      <c r="J22" s="29"/>
      <c r="K22" s="11"/>
    </row>
    <row r="23" spans="1:11" x14ac:dyDescent="0.2">
      <c r="A23" s="11"/>
      <c r="B23" s="11"/>
      <c r="C23" s="11"/>
      <c r="D23" s="4" t="s">
        <v>424</v>
      </c>
      <c r="E23" s="30">
        <v>199217626</v>
      </c>
      <c r="F23" s="31">
        <f t="shared" si="0"/>
        <v>100</v>
      </c>
      <c r="G23" s="25"/>
      <c r="H23" s="11"/>
      <c r="I23" s="28"/>
      <c r="J23" s="29"/>
      <c r="K23" s="11"/>
    </row>
    <row r="24" spans="1:11" x14ac:dyDescent="0.2">
      <c r="A24" s="11"/>
      <c r="B24" s="11"/>
      <c r="C24" s="11"/>
      <c r="D24" s="24"/>
      <c r="E24" s="27"/>
      <c r="F24" s="26"/>
      <c r="G24" s="27"/>
      <c r="H24" s="11"/>
      <c r="I24" s="28"/>
      <c r="J24" s="29"/>
      <c r="K24" s="11"/>
    </row>
    <row r="25" spans="1:11" x14ac:dyDescent="0.2">
      <c r="A25" s="11"/>
      <c r="B25" s="11"/>
      <c r="C25" s="11"/>
      <c r="D25" s="24"/>
      <c r="E25" s="27"/>
      <c r="F25" s="26"/>
      <c r="G25" s="27"/>
      <c r="H25" s="11"/>
      <c r="I25" s="28"/>
      <c r="J25" s="29"/>
      <c r="K25" s="11"/>
    </row>
    <row r="26" spans="1:11" x14ac:dyDescent="0.2">
      <c r="A26" s="11"/>
      <c r="B26" s="11"/>
      <c r="C26" s="11"/>
      <c r="D26" s="11"/>
      <c r="E26" s="27"/>
      <c r="F26" s="29"/>
      <c r="G26" s="27"/>
      <c r="H26" s="11"/>
      <c r="I26" s="28"/>
      <c r="J26" s="29"/>
      <c r="K26" s="11"/>
    </row>
    <row r="27" spans="1:11" x14ac:dyDescent="0.2">
      <c r="A27" s="11"/>
      <c r="B27" s="11"/>
      <c r="C27" s="11"/>
      <c r="D27" s="11"/>
      <c r="E27" s="27"/>
      <c r="F27" s="29"/>
      <c r="G27" s="27"/>
      <c r="H27" s="11"/>
      <c r="I27" s="28"/>
      <c r="J27" s="29"/>
      <c r="K27" s="11"/>
    </row>
    <row r="28" spans="1:11" x14ac:dyDescent="0.2">
      <c r="A28" s="11"/>
      <c r="B28" s="11"/>
      <c r="C28" s="11"/>
      <c r="D28" s="11"/>
      <c r="E28" s="27"/>
      <c r="F28" s="29"/>
      <c r="G28" s="27"/>
      <c r="H28" s="11"/>
      <c r="I28" s="28"/>
      <c r="J28" s="29"/>
      <c r="K28" s="11"/>
    </row>
    <row r="29" spans="1:11" x14ac:dyDescent="0.2">
      <c r="A29" s="11"/>
      <c r="B29" s="11"/>
      <c r="C29" s="11"/>
      <c r="D29" s="11"/>
      <c r="E29" s="27"/>
      <c r="F29" s="29"/>
      <c r="G29" s="27"/>
      <c r="H29" s="11"/>
      <c r="I29" s="28"/>
      <c r="J29" s="29"/>
      <c r="K29" s="11"/>
    </row>
  </sheetData>
  <sortState xmlns:xlrd2="http://schemas.microsoft.com/office/spreadsheetml/2017/richdata2" ref="A3:J26">
    <sortCondition descending="1" ref="G3:G2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E9BD3-60D7-544B-9757-A5DCFEC78A2F}">
  <dimension ref="C2:Z122"/>
  <sheetViews>
    <sheetView topLeftCell="A17" zoomScale="107" workbookViewId="0">
      <selection activeCell="J25" sqref="J25"/>
    </sheetView>
  </sheetViews>
  <sheetFormatPr baseColWidth="10" defaultRowHeight="16" x14ac:dyDescent="0.2"/>
  <cols>
    <col min="3" max="3" width="42.33203125" customWidth="1"/>
    <col min="4" max="4" width="68.5" style="5" customWidth="1"/>
    <col min="5" max="5" width="34.83203125" style="5" customWidth="1"/>
    <col min="6" max="6" width="26.6640625" style="17" customWidth="1"/>
    <col min="7" max="7" width="54.6640625" style="17" customWidth="1"/>
    <col min="8" max="8" width="11.1640625" style="5" bestFit="1" customWidth="1"/>
    <col min="9" max="9" width="24.33203125" customWidth="1"/>
    <col min="10" max="10" width="26.33203125" customWidth="1"/>
    <col min="11" max="11" width="37.6640625" style="17" customWidth="1"/>
    <col min="15" max="15" width="20.6640625" customWidth="1"/>
    <col min="16" max="16" width="10.83203125" style="5"/>
    <col min="21" max="21" width="11.5" style="5" bestFit="1" customWidth="1"/>
    <col min="25" max="25" width="11.5" style="5" bestFit="1" customWidth="1"/>
  </cols>
  <sheetData>
    <row r="2" spans="3:24" x14ac:dyDescent="0.2">
      <c r="C2" t="s">
        <v>609</v>
      </c>
      <c r="D2" s="5">
        <v>30000000</v>
      </c>
      <c r="E2" s="5">
        <v>1</v>
      </c>
      <c r="F2" s="17">
        <f>D2/D89*100</f>
        <v>30.009970212403669</v>
      </c>
    </row>
    <row r="3" spans="3:24" x14ac:dyDescent="0.2">
      <c r="C3" t="s">
        <v>612</v>
      </c>
      <c r="D3" s="5">
        <v>12000000</v>
      </c>
      <c r="E3" s="5">
        <v>1</v>
      </c>
      <c r="F3" s="17">
        <f>D3/D89*100</f>
        <v>12.003988084961467</v>
      </c>
    </row>
    <row r="4" spans="3:24" x14ac:dyDescent="0.2">
      <c r="C4" t="s">
        <v>371</v>
      </c>
      <c r="D4" s="5">
        <v>3738805</v>
      </c>
      <c r="E4" s="5">
        <v>5</v>
      </c>
      <c r="F4" s="17">
        <f>D4/D89*100</f>
        <v>3.7400475559995296</v>
      </c>
    </row>
    <row r="5" spans="3:24" x14ac:dyDescent="0.2">
      <c r="C5" t="s">
        <v>437</v>
      </c>
      <c r="D5" s="5">
        <v>3000000</v>
      </c>
      <c r="E5" s="5">
        <v>1</v>
      </c>
      <c r="H5" s="5">
        <f>G5/E27*100</f>
        <v>0</v>
      </c>
    </row>
    <row r="6" spans="3:24" x14ac:dyDescent="0.2">
      <c r="C6" t="s">
        <v>524</v>
      </c>
      <c r="D6" s="5">
        <v>2999759</v>
      </c>
      <c r="E6" s="5">
        <v>1</v>
      </c>
    </row>
    <row r="7" spans="3:24" x14ac:dyDescent="0.2">
      <c r="C7" t="s">
        <v>375</v>
      </c>
      <c r="D7" s="5">
        <v>2775000</v>
      </c>
      <c r="E7" s="5">
        <v>2</v>
      </c>
    </row>
    <row r="8" spans="3:24" x14ac:dyDescent="0.2">
      <c r="C8" t="s">
        <v>441</v>
      </c>
      <c r="D8" s="5">
        <v>2176824</v>
      </c>
      <c r="E8" s="5">
        <v>1</v>
      </c>
    </row>
    <row r="9" spans="3:24" x14ac:dyDescent="0.2">
      <c r="C9" t="s">
        <v>617</v>
      </c>
      <c r="D9" s="5">
        <v>2000000</v>
      </c>
      <c r="E9" s="5">
        <v>1</v>
      </c>
    </row>
    <row r="10" spans="3:24" x14ac:dyDescent="0.2">
      <c r="C10" t="s">
        <v>618</v>
      </c>
      <c r="D10" s="5">
        <v>2000000</v>
      </c>
      <c r="E10" s="5">
        <v>1</v>
      </c>
    </row>
    <row r="11" spans="3:24" x14ac:dyDescent="0.2">
      <c r="C11" t="s">
        <v>594</v>
      </c>
      <c r="D11" s="5">
        <v>1749980</v>
      </c>
      <c r="E11" s="5">
        <v>1</v>
      </c>
    </row>
    <row r="12" spans="3:24" x14ac:dyDescent="0.2">
      <c r="C12" t="s">
        <v>619</v>
      </c>
      <c r="D12" s="5">
        <v>1589810</v>
      </c>
      <c r="E12" s="5">
        <v>1</v>
      </c>
    </row>
    <row r="13" spans="3:24" x14ac:dyDescent="0.2">
      <c r="C13" t="s">
        <v>620</v>
      </c>
      <c r="D13" s="5">
        <v>1500000</v>
      </c>
      <c r="E13" s="5">
        <v>1</v>
      </c>
    </row>
    <row r="14" spans="3:24" x14ac:dyDescent="0.2">
      <c r="C14" t="s">
        <v>621</v>
      </c>
      <c r="D14" s="5">
        <v>1500000</v>
      </c>
      <c r="E14" s="5">
        <v>1</v>
      </c>
    </row>
    <row r="15" spans="3:24" x14ac:dyDescent="0.2">
      <c r="C15" t="s">
        <v>622</v>
      </c>
      <c r="D15" s="5">
        <v>1500000</v>
      </c>
      <c r="E15" s="5">
        <v>1</v>
      </c>
    </row>
    <row r="16" spans="3:24" x14ac:dyDescent="0.2">
      <c r="C16" t="s">
        <v>623</v>
      </c>
      <c r="D16" s="5">
        <v>1445000</v>
      </c>
      <c r="E16" s="5">
        <v>2</v>
      </c>
      <c r="T16" t="s">
        <v>678</v>
      </c>
      <c r="X16" t="s">
        <v>419</v>
      </c>
    </row>
    <row r="17" spans="3:26" x14ac:dyDescent="0.2">
      <c r="C17" t="s">
        <v>624</v>
      </c>
      <c r="D17" s="5">
        <v>1250000</v>
      </c>
      <c r="E17" s="5">
        <v>1</v>
      </c>
    </row>
    <row r="18" spans="3:26" ht="19" x14ac:dyDescent="0.2">
      <c r="C18" t="s">
        <v>625</v>
      </c>
      <c r="D18" s="5">
        <v>1179800</v>
      </c>
      <c r="E18" s="5">
        <v>4</v>
      </c>
      <c r="H18" s="5" t="s">
        <v>397</v>
      </c>
      <c r="I18">
        <v>149981</v>
      </c>
      <c r="J18">
        <v>2</v>
      </c>
      <c r="K18" s="17" t="e">
        <f>I18/I25*100</f>
        <v>#DIV/0!</v>
      </c>
      <c r="N18" t="s">
        <v>685</v>
      </c>
      <c r="O18" t="s">
        <v>686</v>
      </c>
      <c r="R18" t="s">
        <v>785</v>
      </c>
      <c r="T18" s="15" t="s">
        <v>364</v>
      </c>
      <c r="U18" s="18" t="s">
        <v>365</v>
      </c>
      <c r="V18" s="14">
        <v>98</v>
      </c>
      <c r="X18" s="13" t="s">
        <v>363</v>
      </c>
    </row>
    <row r="19" spans="3:26" x14ac:dyDescent="0.2">
      <c r="C19" t="s">
        <v>626</v>
      </c>
      <c r="D19" s="5">
        <v>1154600</v>
      </c>
      <c r="E19" s="5">
        <v>1</v>
      </c>
      <c r="H19" s="5" t="s">
        <v>418</v>
      </c>
      <c r="I19" s="40">
        <v>1589810</v>
      </c>
      <c r="J19" s="38">
        <v>1</v>
      </c>
      <c r="K19" s="17" t="e">
        <f>I19/I25*100</f>
        <v>#DIV/0!</v>
      </c>
      <c r="L19" s="1"/>
      <c r="M19" t="s">
        <v>678</v>
      </c>
      <c r="N19">
        <f>J18+J19+J23</f>
        <v>98</v>
      </c>
      <c r="O19" s="5">
        <v>81082225</v>
      </c>
      <c r="P19" s="5">
        <f>O19/N19</f>
        <v>827369.64285714284</v>
      </c>
      <c r="Q19">
        <f>O19/O21*100</f>
        <v>82.554336403375075</v>
      </c>
      <c r="R19" s="5">
        <v>338827</v>
      </c>
      <c r="T19" s="15" t="s">
        <v>366</v>
      </c>
      <c r="U19" s="16">
        <v>0</v>
      </c>
      <c r="X19" s="14" t="s">
        <v>1</v>
      </c>
    </row>
    <row r="20" spans="3:26" x14ac:dyDescent="0.2">
      <c r="C20" t="s">
        <v>465</v>
      </c>
      <c r="D20" s="5">
        <v>1119000</v>
      </c>
      <c r="E20" s="5">
        <v>2</v>
      </c>
      <c r="H20" s="5" t="s">
        <v>675</v>
      </c>
      <c r="I20">
        <v>2176824</v>
      </c>
      <c r="J20">
        <v>1</v>
      </c>
      <c r="K20" s="17" t="e">
        <f>I20/I25*100</f>
        <v>#DIV/0!</v>
      </c>
      <c r="M20" t="s">
        <v>419</v>
      </c>
      <c r="N20">
        <f>J20+J21+J22</f>
        <v>7</v>
      </c>
      <c r="O20" s="5">
        <v>17134572</v>
      </c>
      <c r="P20" s="5">
        <f>O20/N20</f>
        <v>2447796</v>
      </c>
      <c r="Q20">
        <f>O20/O21*100</f>
        <v>17.445663596624925</v>
      </c>
      <c r="R20" s="5">
        <v>424248</v>
      </c>
      <c r="T20" s="15" t="s">
        <v>715</v>
      </c>
      <c r="U20" s="16">
        <v>960022.70408163196</v>
      </c>
      <c r="X20" s="15" t="s">
        <v>364</v>
      </c>
      <c r="Y20" s="18" t="s">
        <v>365</v>
      </c>
      <c r="Z20" s="14">
        <v>7</v>
      </c>
    </row>
    <row r="21" spans="3:26" x14ac:dyDescent="0.2">
      <c r="C21" t="s">
        <v>722</v>
      </c>
      <c r="D21" s="5">
        <v>1096980</v>
      </c>
      <c r="E21" s="5">
        <v>1</v>
      </c>
      <c r="H21" s="5" t="s">
        <v>676</v>
      </c>
      <c r="I21">
        <v>14533500</v>
      </c>
      <c r="J21">
        <v>5</v>
      </c>
      <c r="K21" s="17" t="e">
        <f>I21/I25*100</f>
        <v>#DIV/0!</v>
      </c>
      <c r="M21" t="s">
        <v>809</v>
      </c>
      <c r="O21" s="2">
        <f>SUM(O19+O20)</f>
        <v>98216797</v>
      </c>
      <c r="T21" s="15" t="s">
        <v>406</v>
      </c>
      <c r="U21" s="41">
        <v>338827</v>
      </c>
      <c r="X21" s="15" t="s">
        <v>366</v>
      </c>
      <c r="Y21" s="16">
        <v>0</v>
      </c>
    </row>
    <row r="22" spans="3:26" x14ac:dyDescent="0.2">
      <c r="C22" t="s">
        <v>526</v>
      </c>
      <c r="D22" s="5">
        <v>1024780</v>
      </c>
      <c r="E22" s="5">
        <v>1</v>
      </c>
      <c r="H22" s="5" t="s">
        <v>655</v>
      </c>
      <c r="I22">
        <v>424248</v>
      </c>
      <c r="J22">
        <v>1</v>
      </c>
      <c r="K22" s="17" t="e">
        <f>I22/I25*100</f>
        <v>#DIV/0!</v>
      </c>
      <c r="M22" t="s">
        <v>810</v>
      </c>
      <c r="O22" s="2">
        <f>O21+I24</f>
        <v>99966777</v>
      </c>
      <c r="T22" s="15" t="s">
        <v>786</v>
      </c>
      <c r="U22" s="16">
        <v>29975000</v>
      </c>
      <c r="X22" s="15" t="s">
        <v>715</v>
      </c>
      <c r="Y22" s="16">
        <v>2447796</v>
      </c>
    </row>
    <row r="23" spans="3:26" x14ac:dyDescent="0.2">
      <c r="C23" t="s">
        <v>723</v>
      </c>
      <c r="D23" s="5">
        <v>1000000</v>
      </c>
      <c r="E23" s="5">
        <v>1</v>
      </c>
      <c r="H23" s="5" t="s">
        <v>402</v>
      </c>
      <c r="I23" s="14">
        <v>92342434</v>
      </c>
      <c r="J23" s="38">
        <v>95</v>
      </c>
      <c r="K23" s="17" t="e">
        <f>I23/I25*100</f>
        <v>#DIV/0!</v>
      </c>
      <c r="L23" s="17"/>
      <c r="T23" s="15" t="s">
        <v>367</v>
      </c>
      <c r="U23" s="16">
        <v>25000</v>
      </c>
      <c r="X23" s="15" t="s">
        <v>406</v>
      </c>
      <c r="Y23" s="41">
        <v>424248</v>
      </c>
    </row>
    <row r="24" spans="3:26" x14ac:dyDescent="0.2">
      <c r="C24" t="s">
        <v>724</v>
      </c>
      <c r="D24" s="5">
        <v>990719</v>
      </c>
      <c r="E24" s="5">
        <v>2</v>
      </c>
      <c r="H24" s="5" t="s">
        <v>409</v>
      </c>
      <c r="I24">
        <v>1749980</v>
      </c>
      <c r="J24">
        <v>1</v>
      </c>
      <c r="K24" s="17" t="e">
        <f>I24/I25*100</f>
        <v>#DIV/0!</v>
      </c>
      <c r="P24" s="17">
        <f>P20/P19</f>
        <v>2.958527692105144</v>
      </c>
      <c r="T24" s="15" t="s">
        <v>368</v>
      </c>
      <c r="U24" s="16">
        <v>30000000</v>
      </c>
      <c r="X24" s="15" t="s">
        <v>786</v>
      </c>
      <c r="Y24" s="16">
        <v>11850000</v>
      </c>
    </row>
    <row r="25" spans="3:26" x14ac:dyDescent="0.2">
      <c r="C25" t="s">
        <v>725</v>
      </c>
      <c r="D25" s="5">
        <v>890020</v>
      </c>
      <c r="E25" s="5">
        <v>2</v>
      </c>
      <c r="J25">
        <f>SUM(J18:J24)</f>
        <v>106</v>
      </c>
      <c r="K25" s="17" t="e">
        <f>I25/I25*100</f>
        <v>#DIV/0!</v>
      </c>
      <c r="X25" s="15" t="s">
        <v>367</v>
      </c>
      <c r="Y25" s="16">
        <v>150000</v>
      </c>
    </row>
    <row r="26" spans="3:26" x14ac:dyDescent="0.2">
      <c r="C26" t="s">
        <v>528</v>
      </c>
      <c r="D26" s="5">
        <v>800000</v>
      </c>
      <c r="E26" s="5">
        <v>1</v>
      </c>
      <c r="X26" s="15" t="s">
        <v>368</v>
      </c>
      <c r="Y26" s="16">
        <v>12000000</v>
      </c>
    </row>
    <row r="27" spans="3:26" x14ac:dyDescent="0.2">
      <c r="C27" t="s">
        <v>726</v>
      </c>
      <c r="D27" s="5">
        <v>757214</v>
      </c>
      <c r="E27" s="5">
        <v>1</v>
      </c>
    </row>
    <row r="28" spans="3:26" x14ac:dyDescent="0.2">
      <c r="C28" t="s">
        <v>727</v>
      </c>
      <c r="D28" s="5">
        <v>650000</v>
      </c>
      <c r="E28" s="5">
        <v>2</v>
      </c>
      <c r="I28" t="s">
        <v>678</v>
      </c>
      <c r="J28" s="17"/>
    </row>
    <row r="29" spans="3:26" x14ac:dyDescent="0.2">
      <c r="C29" t="s">
        <v>466</v>
      </c>
      <c r="D29" s="5">
        <v>649096</v>
      </c>
      <c r="E29" s="5">
        <v>2</v>
      </c>
      <c r="I29" t="s">
        <v>419</v>
      </c>
      <c r="J29" s="17"/>
    </row>
    <row r="30" spans="3:26" x14ac:dyDescent="0.2">
      <c r="C30" t="s">
        <v>569</v>
      </c>
      <c r="D30" s="5">
        <v>600000</v>
      </c>
      <c r="E30" s="5">
        <v>2</v>
      </c>
      <c r="J30" s="17"/>
    </row>
    <row r="31" spans="3:26" x14ac:dyDescent="0.2">
      <c r="C31" t="s">
        <v>467</v>
      </c>
      <c r="D31" s="5">
        <v>571001</v>
      </c>
      <c r="E31" s="5">
        <v>3</v>
      </c>
      <c r="L31" s="17"/>
    </row>
    <row r="32" spans="3:26" x14ac:dyDescent="0.2">
      <c r="C32" t="s">
        <v>728</v>
      </c>
      <c r="D32" s="39">
        <v>563222</v>
      </c>
      <c r="E32" s="5">
        <v>1</v>
      </c>
    </row>
    <row r="33" spans="3:19" x14ac:dyDescent="0.2">
      <c r="C33" t="s">
        <v>729</v>
      </c>
      <c r="D33" s="5">
        <v>552055</v>
      </c>
      <c r="E33" s="5">
        <v>2</v>
      </c>
      <c r="R33" s="11" t="s">
        <v>787</v>
      </c>
      <c r="S33" t="s">
        <v>788</v>
      </c>
    </row>
    <row r="34" spans="3:19" x14ac:dyDescent="0.2">
      <c r="C34" t="s">
        <v>730</v>
      </c>
      <c r="D34" s="5">
        <v>500000</v>
      </c>
      <c r="E34" s="5">
        <v>1</v>
      </c>
      <c r="R34" t="s">
        <v>678</v>
      </c>
      <c r="S34">
        <v>16</v>
      </c>
    </row>
    <row r="35" spans="3:19" x14ac:dyDescent="0.2">
      <c r="C35" t="s">
        <v>731</v>
      </c>
      <c r="D35" s="5">
        <v>500000</v>
      </c>
      <c r="E35" s="5">
        <v>1</v>
      </c>
      <c r="R35" t="s">
        <v>419</v>
      </c>
      <c r="S35">
        <v>21</v>
      </c>
    </row>
    <row r="36" spans="3:19" x14ac:dyDescent="0.2">
      <c r="C36" t="s">
        <v>732</v>
      </c>
      <c r="D36" s="5">
        <v>500000</v>
      </c>
      <c r="E36" s="5">
        <v>1</v>
      </c>
    </row>
    <row r="37" spans="3:19" x14ac:dyDescent="0.2">
      <c r="C37" t="s">
        <v>529</v>
      </c>
      <c r="D37" s="5">
        <v>500000</v>
      </c>
      <c r="E37" s="5">
        <v>1</v>
      </c>
    </row>
    <row r="38" spans="3:19" x14ac:dyDescent="0.2">
      <c r="C38" t="s">
        <v>733</v>
      </c>
      <c r="D38" s="5">
        <v>500000</v>
      </c>
      <c r="E38" s="5">
        <v>1</v>
      </c>
    </row>
    <row r="39" spans="3:19" x14ac:dyDescent="0.2">
      <c r="C39" t="s">
        <v>734</v>
      </c>
      <c r="D39" s="5">
        <v>500000</v>
      </c>
      <c r="E39" s="5">
        <v>1</v>
      </c>
    </row>
    <row r="40" spans="3:19" x14ac:dyDescent="0.2">
      <c r="C40" t="s">
        <v>532</v>
      </c>
      <c r="D40" s="5">
        <v>500000</v>
      </c>
      <c r="E40" s="5">
        <v>1</v>
      </c>
    </row>
    <row r="41" spans="3:19" x14ac:dyDescent="0.2">
      <c r="C41" t="s">
        <v>735</v>
      </c>
      <c r="D41" s="5">
        <v>500000</v>
      </c>
      <c r="E41" s="5">
        <v>1</v>
      </c>
    </row>
    <row r="42" spans="3:19" x14ac:dyDescent="0.2">
      <c r="C42" t="s">
        <v>736</v>
      </c>
      <c r="D42" s="5">
        <v>500000</v>
      </c>
      <c r="E42" s="5">
        <v>1</v>
      </c>
    </row>
    <row r="43" spans="3:19" x14ac:dyDescent="0.2">
      <c r="C43" t="s">
        <v>587</v>
      </c>
      <c r="D43" s="5">
        <v>500000</v>
      </c>
      <c r="E43" s="5">
        <v>1</v>
      </c>
    </row>
    <row r="44" spans="3:19" x14ac:dyDescent="0.2">
      <c r="C44" t="s">
        <v>737</v>
      </c>
      <c r="D44" s="5">
        <v>481083</v>
      </c>
      <c r="E44" s="5">
        <v>1</v>
      </c>
    </row>
    <row r="45" spans="3:19" x14ac:dyDescent="0.2">
      <c r="C45" t="s">
        <v>738</v>
      </c>
      <c r="D45" s="5">
        <v>424248</v>
      </c>
      <c r="E45" s="5">
        <v>1</v>
      </c>
    </row>
    <row r="46" spans="3:19" x14ac:dyDescent="0.2">
      <c r="C46" t="s">
        <v>739</v>
      </c>
      <c r="D46" s="5">
        <v>418579</v>
      </c>
      <c r="E46" s="5">
        <v>1</v>
      </c>
    </row>
    <row r="47" spans="3:19" x14ac:dyDescent="0.2">
      <c r="C47" t="s">
        <v>468</v>
      </c>
      <c r="D47" s="5">
        <v>400000</v>
      </c>
      <c r="E47" s="5">
        <v>2</v>
      </c>
    </row>
    <row r="48" spans="3:19" x14ac:dyDescent="0.2">
      <c r="C48" t="s">
        <v>740</v>
      </c>
      <c r="D48" s="5">
        <v>400000</v>
      </c>
      <c r="E48" s="5">
        <v>1</v>
      </c>
    </row>
    <row r="49" spans="3:5" x14ac:dyDescent="0.2">
      <c r="C49" t="s">
        <v>741</v>
      </c>
      <c r="D49" s="5">
        <v>400000</v>
      </c>
      <c r="E49" s="5">
        <v>1</v>
      </c>
    </row>
    <row r="50" spans="3:5" x14ac:dyDescent="0.2">
      <c r="C50" t="s">
        <v>561</v>
      </c>
      <c r="D50" s="5">
        <v>400000</v>
      </c>
      <c r="E50" s="5">
        <v>1</v>
      </c>
    </row>
    <row r="51" spans="3:5" x14ac:dyDescent="0.2">
      <c r="C51" t="s">
        <v>742</v>
      </c>
      <c r="D51" s="5">
        <v>370380</v>
      </c>
      <c r="E51" s="5">
        <v>1</v>
      </c>
    </row>
    <row r="52" spans="3:5" x14ac:dyDescent="0.2">
      <c r="C52" t="s">
        <v>743</v>
      </c>
      <c r="D52" s="5">
        <v>350000</v>
      </c>
      <c r="E52" s="5">
        <v>1</v>
      </c>
    </row>
    <row r="53" spans="3:5" x14ac:dyDescent="0.2">
      <c r="C53" t="s">
        <v>744</v>
      </c>
      <c r="D53" s="5">
        <v>327654</v>
      </c>
      <c r="E53" s="5">
        <v>1</v>
      </c>
    </row>
    <row r="54" spans="3:5" x14ac:dyDescent="0.2">
      <c r="C54" t="s">
        <v>745</v>
      </c>
      <c r="D54" s="5">
        <v>309227</v>
      </c>
      <c r="E54" s="5">
        <v>1</v>
      </c>
    </row>
    <row r="55" spans="3:5" x14ac:dyDescent="0.2">
      <c r="C55" t="s">
        <v>746</v>
      </c>
      <c r="D55" s="5">
        <v>300350</v>
      </c>
      <c r="E55" s="5">
        <v>1</v>
      </c>
    </row>
    <row r="56" spans="3:5" x14ac:dyDescent="0.2">
      <c r="C56" t="s">
        <v>747</v>
      </c>
      <c r="D56" s="5">
        <v>300000</v>
      </c>
      <c r="E56" s="5">
        <v>1</v>
      </c>
    </row>
    <row r="57" spans="3:5" x14ac:dyDescent="0.2">
      <c r="C57" t="s">
        <v>748</v>
      </c>
      <c r="D57" s="5">
        <v>275000</v>
      </c>
      <c r="E57" s="5">
        <v>1</v>
      </c>
    </row>
    <row r="58" spans="3:5" x14ac:dyDescent="0.2">
      <c r="C58" t="s">
        <v>749</v>
      </c>
      <c r="D58" s="5">
        <v>250475</v>
      </c>
      <c r="E58" s="5">
        <v>1</v>
      </c>
    </row>
    <row r="59" spans="3:5" x14ac:dyDescent="0.2">
      <c r="C59" t="s">
        <v>750</v>
      </c>
      <c r="D59" s="5">
        <v>250000</v>
      </c>
      <c r="E59" s="5">
        <v>1</v>
      </c>
    </row>
    <row r="60" spans="3:5" x14ac:dyDescent="0.2">
      <c r="C60" t="s">
        <v>751</v>
      </c>
      <c r="D60" s="5">
        <v>250000</v>
      </c>
      <c r="E60" s="5">
        <v>1</v>
      </c>
    </row>
    <row r="61" spans="3:5" x14ac:dyDescent="0.2">
      <c r="C61" t="s">
        <v>752</v>
      </c>
      <c r="D61" s="5">
        <v>250000</v>
      </c>
      <c r="E61" s="5">
        <v>1</v>
      </c>
    </row>
    <row r="62" spans="3:5" x14ac:dyDescent="0.2">
      <c r="C62" t="s">
        <v>753</v>
      </c>
      <c r="D62" s="5">
        <v>250000</v>
      </c>
      <c r="E62" s="5">
        <v>1</v>
      </c>
    </row>
    <row r="63" spans="3:5" x14ac:dyDescent="0.2">
      <c r="C63" t="s">
        <v>754</v>
      </c>
      <c r="D63" s="5">
        <v>250000</v>
      </c>
      <c r="E63" s="5">
        <v>1</v>
      </c>
    </row>
    <row r="64" spans="3:5" x14ac:dyDescent="0.2">
      <c r="C64" t="s">
        <v>755</v>
      </c>
      <c r="D64" s="5">
        <v>250000</v>
      </c>
      <c r="E64" s="5">
        <v>1</v>
      </c>
    </row>
    <row r="65" spans="3:5" x14ac:dyDescent="0.2">
      <c r="C65" t="s">
        <v>606</v>
      </c>
      <c r="D65" s="5">
        <v>249735</v>
      </c>
      <c r="E65" s="5">
        <v>1</v>
      </c>
    </row>
    <row r="66" spans="3:5" x14ac:dyDescent="0.2">
      <c r="C66" t="s">
        <v>756</v>
      </c>
      <c r="D66" s="5">
        <v>249500</v>
      </c>
      <c r="E66" s="5">
        <v>1</v>
      </c>
    </row>
    <row r="67" spans="3:5" x14ac:dyDescent="0.2">
      <c r="C67" t="s">
        <v>757</v>
      </c>
      <c r="D67" s="5">
        <v>200000</v>
      </c>
      <c r="E67" s="5">
        <v>1</v>
      </c>
    </row>
    <row r="68" spans="3:5" x14ac:dyDescent="0.2">
      <c r="C68" t="s">
        <v>758</v>
      </c>
      <c r="D68" s="5">
        <v>200000</v>
      </c>
      <c r="E68" s="5">
        <v>1</v>
      </c>
    </row>
    <row r="69" spans="3:5" x14ac:dyDescent="0.2">
      <c r="C69" t="s">
        <v>759</v>
      </c>
      <c r="D69" s="5">
        <v>200000</v>
      </c>
      <c r="E69" s="5">
        <v>1</v>
      </c>
    </row>
    <row r="70" spans="3:5" x14ac:dyDescent="0.2">
      <c r="C70" t="s">
        <v>760</v>
      </c>
      <c r="D70" s="5">
        <v>192600</v>
      </c>
      <c r="E70" s="5">
        <v>1</v>
      </c>
    </row>
    <row r="71" spans="3:5" x14ac:dyDescent="0.2">
      <c r="C71" t="s">
        <v>598</v>
      </c>
      <c r="D71" s="5">
        <v>183500</v>
      </c>
      <c r="E71" s="5">
        <v>1</v>
      </c>
    </row>
    <row r="72" spans="3:5" x14ac:dyDescent="0.2">
      <c r="C72" t="s">
        <v>761</v>
      </c>
      <c r="D72" s="5">
        <v>180800</v>
      </c>
      <c r="E72" s="5">
        <v>1</v>
      </c>
    </row>
    <row r="73" spans="3:5" x14ac:dyDescent="0.2">
      <c r="C73" t="s">
        <v>762</v>
      </c>
      <c r="D73" s="5">
        <v>175000</v>
      </c>
      <c r="E73" s="5">
        <v>1</v>
      </c>
    </row>
    <row r="74" spans="3:5" x14ac:dyDescent="0.2">
      <c r="C74" t="s">
        <v>763</v>
      </c>
      <c r="D74" s="5">
        <v>150000</v>
      </c>
      <c r="E74" s="5">
        <v>1</v>
      </c>
    </row>
    <row r="75" spans="3:5" x14ac:dyDescent="0.2">
      <c r="C75" t="s">
        <v>764</v>
      </c>
      <c r="D75" s="5">
        <v>150000</v>
      </c>
      <c r="E75" s="5">
        <v>1</v>
      </c>
    </row>
    <row r="76" spans="3:5" x14ac:dyDescent="0.2">
      <c r="C76" t="s">
        <v>593</v>
      </c>
      <c r="D76" s="5">
        <v>150000</v>
      </c>
      <c r="E76" s="5">
        <v>1</v>
      </c>
    </row>
    <row r="77" spans="3:5" x14ac:dyDescent="0.2">
      <c r="C77" t="s">
        <v>765</v>
      </c>
      <c r="D77" s="5">
        <v>150000</v>
      </c>
      <c r="E77" s="5">
        <v>1</v>
      </c>
    </row>
    <row r="78" spans="3:5" x14ac:dyDescent="0.2">
      <c r="C78" t="s">
        <v>766</v>
      </c>
      <c r="D78" s="5">
        <v>100000</v>
      </c>
      <c r="E78" s="5">
        <v>1</v>
      </c>
    </row>
    <row r="79" spans="3:5" x14ac:dyDescent="0.2">
      <c r="C79" t="s">
        <v>767</v>
      </c>
      <c r="D79" s="5">
        <v>100000</v>
      </c>
      <c r="E79" s="5">
        <v>1</v>
      </c>
    </row>
    <row r="80" spans="3:5" x14ac:dyDescent="0.2">
      <c r="C80" t="s">
        <v>768</v>
      </c>
      <c r="D80" s="5">
        <v>100000</v>
      </c>
      <c r="E80" s="5">
        <v>1</v>
      </c>
    </row>
    <row r="81" spans="3:5" x14ac:dyDescent="0.2">
      <c r="C81" t="s">
        <v>769</v>
      </c>
      <c r="D81" s="5">
        <v>100000</v>
      </c>
      <c r="E81" s="5">
        <v>1</v>
      </c>
    </row>
    <row r="82" spans="3:5" x14ac:dyDescent="0.2">
      <c r="C82" t="s">
        <v>770</v>
      </c>
      <c r="D82" s="5">
        <v>100000</v>
      </c>
      <c r="E82" s="5">
        <v>1</v>
      </c>
    </row>
    <row r="83" spans="3:5" x14ac:dyDescent="0.2">
      <c r="C83" t="s">
        <v>771</v>
      </c>
      <c r="D83" s="5">
        <v>75000</v>
      </c>
      <c r="E83" s="5">
        <v>1</v>
      </c>
    </row>
    <row r="84" spans="3:5" x14ac:dyDescent="0.2">
      <c r="C84" t="s">
        <v>772</v>
      </c>
      <c r="D84" s="5">
        <v>74981</v>
      </c>
      <c r="E84" s="5">
        <v>1</v>
      </c>
    </row>
    <row r="85" spans="3:5" x14ac:dyDescent="0.2">
      <c r="C85" t="s">
        <v>773</v>
      </c>
      <c r="D85" s="5">
        <v>50000</v>
      </c>
      <c r="E85" s="5">
        <v>1</v>
      </c>
    </row>
    <row r="86" spans="3:5" x14ac:dyDescent="0.2">
      <c r="C86" t="s">
        <v>774</v>
      </c>
      <c r="D86" s="5">
        <v>50000</v>
      </c>
      <c r="E86" s="5">
        <v>1</v>
      </c>
    </row>
    <row r="87" spans="3:5" x14ac:dyDescent="0.2">
      <c r="C87" t="s">
        <v>775</v>
      </c>
      <c r="D87" s="5">
        <v>30000</v>
      </c>
      <c r="E87" s="5">
        <v>1</v>
      </c>
    </row>
    <row r="88" spans="3:5" x14ac:dyDescent="0.2">
      <c r="C88" t="s">
        <v>776</v>
      </c>
      <c r="D88" s="5">
        <v>25000</v>
      </c>
      <c r="E88" s="5">
        <v>1</v>
      </c>
    </row>
    <row r="89" spans="3:5" x14ac:dyDescent="0.2">
      <c r="D89" s="5">
        <f>SUM(D2:D88)</f>
        <v>99966777</v>
      </c>
      <c r="E89" s="5">
        <f>SUM(E2:E88)</f>
        <v>106</v>
      </c>
    </row>
    <row r="101" spans="8:9" x14ac:dyDescent="0.2">
      <c r="H101" s="2"/>
      <c r="I101" s="1"/>
    </row>
    <row r="122" spans="5:7" x14ac:dyDescent="0.2">
      <c r="E122" s="2"/>
      <c r="F122" s="21"/>
      <c r="G122" s="21"/>
    </row>
  </sheetData>
  <pageMargins left="0.7" right="0.7" top="0.75" bottom="0.75"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BF09-49B8-E540-A6C4-EB7AB9C92BAC}">
  <dimension ref="D4:L41"/>
  <sheetViews>
    <sheetView topLeftCell="D6" zoomScale="144" workbookViewId="0">
      <selection activeCell="I10" sqref="I10"/>
    </sheetView>
  </sheetViews>
  <sheetFormatPr baseColWidth="10" defaultRowHeight="16" x14ac:dyDescent="0.2"/>
  <cols>
    <col min="5" max="5" width="53.5" customWidth="1"/>
    <col min="6" max="6" width="32" style="5" customWidth="1"/>
    <col min="8" max="8" width="21.1640625" style="17" customWidth="1"/>
    <col min="9" max="9" width="10.83203125" style="17"/>
  </cols>
  <sheetData>
    <row r="4" spans="4:12" x14ac:dyDescent="0.2">
      <c r="H4" s="17" t="s">
        <v>683</v>
      </c>
      <c r="I4" s="17" t="s">
        <v>684</v>
      </c>
    </row>
    <row r="5" spans="4:12" x14ac:dyDescent="0.2">
      <c r="D5">
        <v>1</v>
      </c>
      <c r="E5" t="s">
        <v>821</v>
      </c>
      <c r="F5" s="5">
        <v>15000000</v>
      </c>
      <c r="G5">
        <v>1</v>
      </c>
      <c r="H5" s="17">
        <f>F5/31546546*100</f>
        <v>47.548787116028485</v>
      </c>
    </row>
    <row r="6" spans="4:12" x14ac:dyDescent="0.2">
      <c r="D6">
        <v>2</v>
      </c>
      <c r="E6" t="s">
        <v>373</v>
      </c>
      <c r="F6" s="5">
        <v>7446546</v>
      </c>
      <c r="G6">
        <v>3</v>
      </c>
      <c r="H6" s="17">
        <f>F6/31546546*100</f>
        <v>23.604948700247562</v>
      </c>
      <c r="K6">
        <f>H6+H7</f>
        <v>33.11470612345326</v>
      </c>
      <c r="L6">
        <f>F6/F18*100</f>
        <v>23.604948700247562</v>
      </c>
    </row>
    <row r="7" spans="4:12" x14ac:dyDescent="0.2">
      <c r="D7">
        <v>3</v>
      </c>
      <c r="E7" t="s">
        <v>615</v>
      </c>
      <c r="F7" s="5">
        <v>3000000</v>
      </c>
      <c r="G7">
        <v>1</v>
      </c>
      <c r="H7" s="17">
        <f>F7/31546546*100</f>
        <v>9.5097574232056967</v>
      </c>
      <c r="K7">
        <f>H5+H9+H10+H11+H14+H16+H17</f>
        <v>47.548787116028485</v>
      </c>
      <c r="L7">
        <f>F7/F18*100</f>
        <v>9.5097574232056967</v>
      </c>
    </row>
    <row r="8" spans="4:12" x14ac:dyDescent="0.2">
      <c r="D8">
        <v>4</v>
      </c>
      <c r="E8" s="11" t="s">
        <v>421</v>
      </c>
      <c r="F8" s="5">
        <v>2500000</v>
      </c>
      <c r="G8">
        <v>1</v>
      </c>
      <c r="L8">
        <f>F8/F18*100</f>
        <v>7.9247978526714142</v>
      </c>
    </row>
    <row r="9" spans="4:12" x14ac:dyDescent="0.2">
      <c r="D9">
        <v>5</v>
      </c>
      <c r="E9" t="s">
        <v>627</v>
      </c>
      <c r="F9" s="5">
        <v>950000</v>
      </c>
      <c r="G9">
        <v>1</v>
      </c>
    </row>
    <row r="10" spans="4:12" x14ac:dyDescent="0.2">
      <c r="D10">
        <v>6</v>
      </c>
      <c r="E10" t="s">
        <v>475</v>
      </c>
      <c r="F10" s="5">
        <v>650000</v>
      </c>
      <c r="G10">
        <v>2</v>
      </c>
    </row>
    <row r="11" spans="4:12" x14ac:dyDescent="0.2">
      <c r="D11">
        <v>7</v>
      </c>
      <c r="E11" t="s">
        <v>21</v>
      </c>
      <c r="F11" s="5">
        <v>500000</v>
      </c>
      <c r="G11">
        <v>1</v>
      </c>
    </row>
    <row r="12" spans="4:12" x14ac:dyDescent="0.2">
      <c r="D12">
        <v>8</v>
      </c>
      <c r="E12" s="11" t="s">
        <v>628</v>
      </c>
      <c r="F12" s="5">
        <v>450000</v>
      </c>
      <c r="G12">
        <v>1</v>
      </c>
    </row>
    <row r="13" spans="4:12" x14ac:dyDescent="0.2">
      <c r="D13">
        <v>9</v>
      </c>
      <c r="E13" t="s">
        <v>630</v>
      </c>
      <c r="F13" s="5">
        <v>350000</v>
      </c>
      <c r="G13">
        <v>1</v>
      </c>
    </row>
    <row r="14" spans="4:12" x14ac:dyDescent="0.2">
      <c r="D14">
        <v>10</v>
      </c>
      <c r="E14" t="s">
        <v>632</v>
      </c>
      <c r="F14" s="5">
        <v>300000</v>
      </c>
      <c r="G14">
        <v>1</v>
      </c>
    </row>
    <row r="15" spans="4:12" x14ac:dyDescent="0.2">
      <c r="D15">
        <v>11</v>
      </c>
      <c r="E15" t="s">
        <v>629</v>
      </c>
      <c r="F15" s="5">
        <v>250000</v>
      </c>
      <c r="G15">
        <v>1</v>
      </c>
    </row>
    <row r="16" spans="4:12" x14ac:dyDescent="0.2">
      <c r="D16">
        <v>12</v>
      </c>
      <c r="E16" t="s">
        <v>631</v>
      </c>
      <c r="F16" s="5">
        <v>100000</v>
      </c>
      <c r="G16">
        <v>1</v>
      </c>
    </row>
    <row r="17" spans="4:7" x14ac:dyDescent="0.2">
      <c r="D17">
        <v>13</v>
      </c>
      <c r="E17" t="s">
        <v>633</v>
      </c>
      <c r="F17" s="5">
        <v>50000</v>
      </c>
      <c r="G17">
        <v>1</v>
      </c>
    </row>
    <row r="18" spans="4:7" x14ac:dyDescent="0.2">
      <c r="E18" t="s">
        <v>681</v>
      </c>
      <c r="F18" s="5">
        <f>SUM(F5:F17)</f>
        <v>31546546</v>
      </c>
      <c r="G18">
        <f>SUM(G5:G17)</f>
        <v>16</v>
      </c>
    </row>
    <row r="19" spans="4:7" x14ac:dyDescent="0.2">
      <c r="E19" t="s">
        <v>682</v>
      </c>
      <c r="F19" s="2">
        <v>199217626</v>
      </c>
    </row>
    <row r="21" spans="4:7" x14ac:dyDescent="0.2">
      <c r="F21" s="5">
        <v>31546546</v>
      </c>
    </row>
    <row r="23" spans="4:7" x14ac:dyDescent="0.2">
      <c r="E23" t="s">
        <v>821</v>
      </c>
      <c r="F23" s="5" t="s">
        <v>822</v>
      </c>
    </row>
    <row r="24" spans="4:7" x14ac:dyDescent="0.2">
      <c r="F24" s="5">
        <v>31696546</v>
      </c>
    </row>
    <row r="29" spans="4:7" x14ac:dyDescent="0.2">
      <c r="D29">
        <v>1</v>
      </c>
      <c r="E29" t="s">
        <v>373</v>
      </c>
      <c r="F29" s="5">
        <v>7446546</v>
      </c>
      <c r="G29">
        <v>3</v>
      </c>
    </row>
    <row r="30" spans="4:7" x14ac:dyDescent="0.2">
      <c r="D30">
        <v>2</v>
      </c>
      <c r="E30" t="s">
        <v>615</v>
      </c>
      <c r="F30" s="5">
        <v>3000000</v>
      </c>
      <c r="G30">
        <v>1</v>
      </c>
    </row>
    <row r="31" spans="4:7" x14ac:dyDescent="0.2">
      <c r="D31">
        <v>3</v>
      </c>
      <c r="E31" t="s">
        <v>421</v>
      </c>
      <c r="F31" s="5">
        <v>2500000</v>
      </c>
      <c r="G31">
        <v>1</v>
      </c>
    </row>
    <row r="32" spans="4:7" x14ac:dyDescent="0.2">
      <c r="D32">
        <v>4</v>
      </c>
      <c r="E32" t="s">
        <v>627</v>
      </c>
      <c r="F32" s="5">
        <v>950000</v>
      </c>
      <c r="G32">
        <v>1</v>
      </c>
    </row>
    <row r="33" spans="4:8" x14ac:dyDescent="0.2">
      <c r="D33">
        <v>5</v>
      </c>
      <c r="E33" t="s">
        <v>475</v>
      </c>
      <c r="F33" s="5">
        <v>650000</v>
      </c>
      <c r="G33">
        <v>2</v>
      </c>
    </row>
    <row r="34" spans="4:8" x14ac:dyDescent="0.2">
      <c r="D34">
        <v>6</v>
      </c>
      <c r="E34" t="s">
        <v>21</v>
      </c>
      <c r="F34" s="5">
        <v>500000</v>
      </c>
      <c r="G34">
        <v>1</v>
      </c>
    </row>
    <row r="35" spans="4:8" x14ac:dyDescent="0.2">
      <c r="D35">
        <v>7</v>
      </c>
      <c r="E35" t="s">
        <v>628</v>
      </c>
      <c r="F35" s="5">
        <v>450000</v>
      </c>
      <c r="G35">
        <v>1</v>
      </c>
    </row>
    <row r="36" spans="4:8" x14ac:dyDescent="0.2">
      <c r="D36">
        <v>8</v>
      </c>
      <c r="E36" t="s">
        <v>630</v>
      </c>
      <c r="F36" s="5">
        <v>350000</v>
      </c>
      <c r="G36">
        <v>1</v>
      </c>
    </row>
    <row r="37" spans="4:8" x14ac:dyDescent="0.2">
      <c r="D37">
        <v>9</v>
      </c>
      <c r="E37" t="s">
        <v>632</v>
      </c>
      <c r="F37" s="5">
        <v>300000</v>
      </c>
      <c r="G37">
        <v>1</v>
      </c>
    </row>
    <row r="38" spans="4:8" x14ac:dyDescent="0.2">
      <c r="D38">
        <v>10</v>
      </c>
      <c r="E38" t="s">
        <v>629</v>
      </c>
      <c r="F38" s="5">
        <v>250000</v>
      </c>
      <c r="G38">
        <v>1</v>
      </c>
    </row>
    <row r="39" spans="4:8" x14ac:dyDescent="0.2">
      <c r="D39">
        <v>11</v>
      </c>
      <c r="E39" t="s">
        <v>631</v>
      </c>
      <c r="F39" s="5">
        <v>100000</v>
      </c>
      <c r="G39">
        <v>1</v>
      </c>
    </row>
    <row r="40" spans="4:8" x14ac:dyDescent="0.2">
      <c r="D40">
        <v>12</v>
      </c>
      <c r="E40" t="s">
        <v>633</v>
      </c>
      <c r="F40" s="5">
        <v>50000</v>
      </c>
      <c r="G40">
        <v>1</v>
      </c>
      <c r="H40" s="17" t="s">
        <v>779</v>
      </c>
    </row>
    <row r="41" spans="4:8" x14ac:dyDescent="0.2">
      <c r="F41" s="2">
        <f>SUM(F29:F40)</f>
        <v>16546546</v>
      </c>
      <c r="G41" s="1">
        <f>SUM(G29:G40)</f>
        <v>15</v>
      </c>
      <c r="H41" s="17">
        <f>F41/G41</f>
        <v>1103103.0666666667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DD923-769C-0C40-9895-AFCBBD8197C8}">
  <dimension ref="A1:K56"/>
  <sheetViews>
    <sheetView topLeftCell="B21" zoomScale="119" workbookViewId="0">
      <selection activeCell="E57" sqref="E57"/>
    </sheetView>
  </sheetViews>
  <sheetFormatPr baseColWidth="10" defaultRowHeight="16" x14ac:dyDescent="0.2"/>
  <cols>
    <col min="2" max="2" width="48.33203125" customWidth="1"/>
    <col min="3" max="3" width="12" style="5" customWidth="1"/>
    <col min="4" max="4" width="30.5" customWidth="1"/>
    <col min="5" max="5" width="22.6640625" customWidth="1"/>
    <col min="6" max="6" width="10.6640625" style="17" customWidth="1"/>
    <col min="7" max="7" width="212.83203125" customWidth="1"/>
  </cols>
  <sheetData>
    <row r="1" spans="1:11" x14ac:dyDescent="0.2">
      <c r="B1" t="s">
        <v>426</v>
      </c>
      <c r="C1" s="5" t="s">
        <v>697</v>
      </c>
      <c r="D1" t="s">
        <v>5</v>
      </c>
      <c r="E1" t="s">
        <v>698</v>
      </c>
      <c r="G1" t="s">
        <v>378</v>
      </c>
      <c r="H1" t="s">
        <v>379</v>
      </c>
      <c r="I1" t="s">
        <v>380</v>
      </c>
      <c r="J1" t="s">
        <v>381</v>
      </c>
      <c r="K1" t="s">
        <v>11</v>
      </c>
    </row>
    <row r="2" spans="1:11" x14ac:dyDescent="0.2">
      <c r="A2">
        <v>1</v>
      </c>
      <c r="B2" t="s">
        <v>234</v>
      </c>
      <c r="C2" s="27">
        <v>30000000</v>
      </c>
      <c r="D2" t="s">
        <v>235</v>
      </c>
      <c r="E2" t="s">
        <v>33</v>
      </c>
      <c r="G2">
        <v>1</v>
      </c>
      <c r="H2">
        <v>51</v>
      </c>
      <c r="I2">
        <v>2</v>
      </c>
      <c r="J2">
        <v>9</v>
      </c>
      <c r="K2" t="s">
        <v>236</v>
      </c>
    </row>
    <row r="3" spans="1:11" x14ac:dyDescent="0.2">
      <c r="A3">
        <v>2</v>
      </c>
      <c r="B3" t="s">
        <v>370</v>
      </c>
      <c r="C3" s="5">
        <v>15000000</v>
      </c>
      <c r="D3" t="s">
        <v>49</v>
      </c>
      <c r="E3" t="s">
        <v>33</v>
      </c>
      <c r="H3">
        <v>1</v>
      </c>
      <c r="I3">
        <v>1</v>
      </c>
      <c r="J3">
        <v>10</v>
      </c>
      <c r="K3" t="s">
        <v>50</v>
      </c>
    </row>
    <row r="4" spans="1:11" x14ac:dyDescent="0.2">
      <c r="A4">
        <v>3</v>
      </c>
      <c r="B4" t="s">
        <v>276</v>
      </c>
      <c r="C4" s="27">
        <v>15000000</v>
      </c>
      <c r="D4" t="s">
        <v>277</v>
      </c>
      <c r="E4" t="s">
        <v>33</v>
      </c>
      <c r="H4">
        <v>2</v>
      </c>
      <c r="I4">
        <v>1</v>
      </c>
      <c r="J4">
        <v>10</v>
      </c>
      <c r="K4" t="s">
        <v>278</v>
      </c>
    </row>
    <row r="5" spans="1:11" x14ac:dyDescent="0.2">
      <c r="A5">
        <v>4</v>
      </c>
      <c r="B5" t="s">
        <v>346</v>
      </c>
      <c r="C5" s="27">
        <v>12000000</v>
      </c>
      <c r="D5" t="s">
        <v>347</v>
      </c>
      <c r="E5" t="s">
        <v>33</v>
      </c>
      <c r="G5">
        <v>1</v>
      </c>
      <c r="H5">
        <v>51</v>
      </c>
      <c r="I5">
        <v>6</v>
      </c>
      <c r="J5">
        <v>4</v>
      </c>
      <c r="K5" t="s">
        <v>348</v>
      </c>
    </row>
    <row r="6" spans="1:11" x14ac:dyDescent="0.2">
      <c r="A6">
        <v>5</v>
      </c>
      <c r="B6" t="s">
        <v>35</v>
      </c>
      <c r="C6" s="5">
        <v>10000000</v>
      </c>
      <c r="D6" t="s">
        <v>36</v>
      </c>
      <c r="E6" t="s">
        <v>33</v>
      </c>
      <c r="G6">
        <v>1</v>
      </c>
      <c r="H6">
        <v>1</v>
      </c>
      <c r="I6">
        <v>1</v>
      </c>
      <c r="J6">
        <v>10</v>
      </c>
      <c r="K6" t="s">
        <v>37</v>
      </c>
    </row>
    <row r="7" spans="1:11" x14ac:dyDescent="0.2">
      <c r="A7">
        <v>6</v>
      </c>
      <c r="B7" t="s">
        <v>46</v>
      </c>
      <c r="C7" s="5">
        <v>5054000</v>
      </c>
      <c r="D7" t="s">
        <v>47</v>
      </c>
      <c r="E7" t="s">
        <v>33</v>
      </c>
      <c r="H7">
        <v>1</v>
      </c>
      <c r="I7">
        <v>1</v>
      </c>
      <c r="J7">
        <v>10</v>
      </c>
      <c r="K7" t="s">
        <v>48</v>
      </c>
    </row>
    <row r="8" spans="1:11" x14ac:dyDescent="0.2">
      <c r="A8">
        <v>7</v>
      </c>
      <c r="B8" t="s">
        <v>373</v>
      </c>
      <c r="C8" s="5">
        <v>4931546</v>
      </c>
      <c r="D8" t="s">
        <v>70</v>
      </c>
      <c r="E8" t="s">
        <v>33</v>
      </c>
      <c r="H8">
        <v>2</v>
      </c>
      <c r="I8">
        <v>1</v>
      </c>
      <c r="J8">
        <v>10</v>
      </c>
      <c r="K8" t="s">
        <v>71</v>
      </c>
    </row>
    <row r="9" spans="1:11" x14ac:dyDescent="0.2">
      <c r="A9">
        <v>8</v>
      </c>
      <c r="B9" t="s">
        <v>336</v>
      </c>
      <c r="C9" s="5">
        <v>4000000</v>
      </c>
      <c r="D9" t="s">
        <v>337</v>
      </c>
      <c r="E9" t="s">
        <v>39</v>
      </c>
      <c r="H9">
        <v>52</v>
      </c>
      <c r="I9">
        <v>4</v>
      </c>
      <c r="J9">
        <v>2</v>
      </c>
      <c r="K9" t="s">
        <v>338</v>
      </c>
    </row>
    <row r="10" spans="1:11" x14ac:dyDescent="0.2">
      <c r="A10">
        <v>9</v>
      </c>
      <c r="B10" t="s">
        <v>349</v>
      </c>
      <c r="C10" s="5">
        <v>3500000</v>
      </c>
      <c r="D10" t="s">
        <v>350</v>
      </c>
      <c r="E10" t="s">
        <v>33</v>
      </c>
      <c r="G10">
        <v>1</v>
      </c>
      <c r="H10">
        <v>7</v>
      </c>
      <c r="I10">
        <v>6</v>
      </c>
      <c r="J10">
        <v>4</v>
      </c>
      <c r="K10" t="s">
        <v>351</v>
      </c>
    </row>
    <row r="11" spans="1:11" x14ac:dyDescent="0.2">
      <c r="A11">
        <v>10</v>
      </c>
      <c r="B11" t="s">
        <v>87</v>
      </c>
      <c r="C11" s="27">
        <v>3000000</v>
      </c>
      <c r="D11" t="s">
        <v>88</v>
      </c>
      <c r="E11" t="s">
        <v>89</v>
      </c>
      <c r="G11">
        <v>1</v>
      </c>
      <c r="H11">
        <v>53</v>
      </c>
      <c r="I11">
        <v>2</v>
      </c>
      <c r="J11">
        <v>9</v>
      </c>
      <c r="K11" t="s">
        <v>90</v>
      </c>
    </row>
    <row r="12" spans="1:11" x14ac:dyDescent="0.2">
      <c r="A12">
        <v>11</v>
      </c>
      <c r="B12" t="s">
        <v>59</v>
      </c>
      <c r="C12" s="27">
        <v>3000000</v>
      </c>
      <c r="D12" t="s">
        <v>60</v>
      </c>
      <c r="E12" t="s">
        <v>33</v>
      </c>
      <c r="G12">
        <v>1</v>
      </c>
      <c r="H12">
        <v>2</v>
      </c>
      <c r="I12">
        <v>1</v>
      </c>
      <c r="J12">
        <v>10</v>
      </c>
      <c r="K12" t="s">
        <v>61</v>
      </c>
    </row>
    <row r="13" spans="1:11" x14ac:dyDescent="0.2">
      <c r="A13">
        <v>12</v>
      </c>
      <c r="B13" t="s">
        <v>186</v>
      </c>
      <c r="C13" s="5">
        <v>2999759</v>
      </c>
      <c r="D13" t="s">
        <v>187</v>
      </c>
      <c r="E13" t="s">
        <v>33</v>
      </c>
      <c r="H13">
        <v>51</v>
      </c>
      <c r="I13">
        <v>2</v>
      </c>
      <c r="J13">
        <v>9</v>
      </c>
      <c r="K13" t="s">
        <v>188</v>
      </c>
    </row>
    <row r="14" spans="1:11" x14ac:dyDescent="0.2">
      <c r="A14">
        <v>13</v>
      </c>
      <c r="B14" t="s">
        <v>328</v>
      </c>
      <c r="C14" s="5">
        <v>2999700</v>
      </c>
      <c r="D14" t="s">
        <v>329</v>
      </c>
      <c r="E14" t="s">
        <v>33</v>
      </c>
      <c r="G14">
        <v>1</v>
      </c>
      <c r="H14">
        <v>8</v>
      </c>
      <c r="I14">
        <v>3</v>
      </c>
      <c r="J14">
        <v>1</v>
      </c>
      <c r="K14" t="s">
        <v>330</v>
      </c>
    </row>
    <row r="15" spans="1:11" x14ac:dyDescent="0.2">
      <c r="A15">
        <v>14</v>
      </c>
      <c r="B15" t="s">
        <v>374</v>
      </c>
      <c r="C15" s="5">
        <v>2500000</v>
      </c>
      <c r="D15" t="s">
        <v>93</v>
      </c>
      <c r="E15" t="s">
        <v>33</v>
      </c>
      <c r="H15">
        <v>6</v>
      </c>
      <c r="I15">
        <v>2</v>
      </c>
      <c r="J15">
        <v>9</v>
      </c>
      <c r="K15" t="s">
        <v>94</v>
      </c>
    </row>
    <row r="16" spans="1:11" x14ac:dyDescent="0.2">
      <c r="A16">
        <v>15</v>
      </c>
      <c r="B16" t="s">
        <v>375</v>
      </c>
      <c r="C16" s="27">
        <v>2500000</v>
      </c>
      <c r="D16" t="s">
        <v>101</v>
      </c>
      <c r="E16" t="s">
        <v>99</v>
      </c>
      <c r="H16">
        <v>53</v>
      </c>
      <c r="I16">
        <v>2</v>
      </c>
      <c r="J16">
        <v>9</v>
      </c>
      <c r="K16" t="s">
        <v>100</v>
      </c>
    </row>
    <row r="17" spans="1:11" x14ac:dyDescent="0.2">
      <c r="A17">
        <v>16</v>
      </c>
      <c r="B17" t="s">
        <v>67</v>
      </c>
      <c r="C17" s="5">
        <v>2500000</v>
      </c>
      <c r="D17" t="s">
        <v>68</v>
      </c>
      <c r="E17" t="s">
        <v>33</v>
      </c>
      <c r="H17">
        <v>3</v>
      </c>
      <c r="I17">
        <v>1</v>
      </c>
      <c r="J17">
        <v>10</v>
      </c>
      <c r="K17" t="s">
        <v>69</v>
      </c>
    </row>
    <row r="18" spans="1:11" x14ac:dyDescent="0.2">
      <c r="A18">
        <v>17</v>
      </c>
      <c r="B18" t="s">
        <v>373</v>
      </c>
      <c r="C18" s="5">
        <v>2500000</v>
      </c>
      <c r="D18" t="s">
        <v>73</v>
      </c>
      <c r="E18" t="s">
        <v>33</v>
      </c>
      <c r="G18">
        <v>1</v>
      </c>
      <c r="H18">
        <v>2</v>
      </c>
      <c r="I18">
        <v>1</v>
      </c>
      <c r="J18">
        <v>10</v>
      </c>
      <c r="K18" t="s">
        <v>71</v>
      </c>
    </row>
    <row r="19" spans="1:11" x14ac:dyDescent="0.2">
      <c r="A19">
        <v>18</v>
      </c>
      <c r="B19" t="s">
        <v>341</v>
      </c>
      <c r="C19" s="27">
        <v>2176824</v>
      </c>
      <c r="D19" t="s">
        <v>376</v>
      </c>
      <c r="E19" t="s">
        <v>33</v>
      </c>
      <c r="G19">
        <v>1</v>
      </c>
      <c r="H19">
        <v>54</v>
      </c>
      <c r="I19">
        <v>5</v>
      </c>
      <c r="J19">
        <v>3</v>
      </c>
      <c r="K19" t="s">
        <v>343</v>
      </c>
    </row>
    <row r="20" spans="1:11" x14ac:dyDescent="0.2">
      <c r="A20">
        <v>19</v>
      </c>
      <c r="B20" t="s">
        <v>333</v>
      </c>
      <c r="C20" s="9">
        <v>2000000</v>
      </c>
      <c r="D20" t="s">
        <v>334</v>
      </c>
      <c r="E20" t="s">
        <v>33</v>
      </c>
      <c r="G20">
        <v>1</v>
      </c>
      <c r="H20">
        <v>57</v>
      </c>
      <c r="I20">
        <v>3</v>
      </c>
      <c r="J20">
        <v>2</v>
      </c>
      <c r="K20" t="s">
        <v>335</v>
      </c>
    </row>
    <row r="21" spans="1:11" x14ac:dyDescent="0.2">
      <c r="A21">
        <v>20</v>
      </c>
      <c r="B21" t="s">
        <v>371</v>
      </c>
      <c r="C21" s="27">
        <v>2000000</v>
      </c>
      <c r="D21" t="s">
        <v>377</v>
      </c>
      <c r="E21" t="s">
        <v>33</v>
      </c>
      <c r="G21">
        <v>1</v>
      </c>
      <c r="H21">
        <v>52</v>
      </c>
      <c r="I21">
        <v>2</v>
      </c>
      <c r="J21">
        <v>9</v>
      </c>
      <c r="K21" t="s">
        <v>215</v>
      </c>
    </row>
    <row r="23" spans="1:11" x14ac:dyDescent="0.2">
      <c r="B23" s="1" t="s">
        <v>9</v>
      </c>
      <c r="C23" s="1" t="s">
        <v>408</v>
      </c>
      <c r="D23" s="1" t="s">
        <v>416</v>
      </c>
      <c r="E23" s="2" t="s">
        <v>415</v>
      </c>
      <c r="F23" s="21" t="s">
        <v>417</v>
      </c>
      <c r="G23" s="1" t="s">
        <v>425</v>
      </c>
      <c r="H23" s="1" t="s">
        <v>426</v>
      </c>
    </row>
    <row r="24" spans="1:11" x14ac:dyDescent="0.2">
      <c r="A24">
        <v>1</v>
      </c>
      <c r="B24" t="s">
        <v>234</v>
      </c>
      <c r="C24" s="11" t="s">
        <v>412</v>
      </c>
      <c r="D24" t="s">
        <v>402</v>
      </c>
      <c r="E24" s="5">
        <v>30000000</v>
      </c>
      <c r="F24" s="17">
        <f>E24/199217626*100</f>
        <v>15.058908492364024</v>
      </c>
      <c r="G24" t="s">
        <v>235</v>
      </c>
      <c r="H24">
        <v>0</v>
      </c>
    </row>
    <row r="25" spans="1:11" x14ac:dyDescent="0.2">
      <c r="A25">
        <v>2</v>
      </c>
      <c r="B25" t="s">
        <v>370</v>
      </c>
      <c r="C25" t="s">
        <v>387</v>
      </c>
      <c r="D25" t="s">
        <v>409</v>
      </c>
      <c r="E25" s="5">
        <v>15000000</v>
      </c>
      <c r="F25" s="17">
        <f>E25/199217626*100</f>
        <v>7.529454246182012</v>
      </c>
      <c r="G25" t="s">
        <v>49</v>
      </c>
      <c r="H25">
        <v>1</v>
      </c>
    </row>
    <row r="26" spans="1:11" x14ac:dyDescent="0.2">
      <c r="A26">
        <v>3</v>
      </c>
      <c r="B26" t="s">
        <v>276</v>
      </c>
      <c r="C26" t="s">
        <v>411</v>
      </c>
      <c r="D26" t="s">
        <v>409</v>
      </c>
      <c r="E26" s="5">
        <v>15000000</v>
      </c>
      <c r="F26" s="17">
        <f t="shared" ref="F26:F45" si="0">E26/199217626*100</f>
        <v>7.529454246182012</v>
      </c>
      <c r="G26" s="1" t="s">
        <v>277</v>
      </c>
      <c r="H26">
        <v>1</v>
      </c>
    </row>
    <row r="27" spans="1:11" x14ac:dyDescent="0.2">
      <c r="A27">
        <v>4</v>
      </c>
      <c r="B27" t="s">
        <v>346</v>
      </c>
      <c r="C27" s="11" t="s">
        <v>412</v>
      </c>
      <c r="D27" t="s">
        <v>414</v>
      </c>
      <c r="E27" s="5">
        <v>12000000</v>
      </c>
      <c r="F27" s="17">
        <f t="shared" si="0"/>
        <v>6.0235633969456099</v>
      </c>
      <c r="G27" t="s">
        <v>347</v>
      </c>
      <c r="H27">
        <v>1</v>
      </c>
    </row>
    <row r="28" spans="1:11" x14ac:dyDescent="0.2">
      <c r="A28">
        <v>5</v>
      </c>
      <c r="B28" t="s">
        <v>35</v>
      </c>
      <c r="C28" t="s">
        <v>387</v>
      </c>
      <c r="D28" t="s">
        <v>409</v>
      </c>
      <c r="E28" s="5">
        <v>10000000</v>
      </c>
      <c r="F28" s="17">
        <f t="shared" si="0"/>
        <v>5.0196361641213407</v>
      </c>
      <c r="G28" t="s">
        <v>36</v>
      </c>
      <c r="H28">
        <v>1</v>
      </c>
    </row>
    <row r="29" spans="1:11" x14ac:dyDescent="0.2">
      <c r="A29">
        <v>6</v>
      </c>
      <c r="B29" t="s">
        <v>46</v>
      </c>
      <c r="C29" t="s">
        <v>387</v>
      </c>
      <c r="D29" t="s">
        <v>409</v>
      </c>
      <c r="E29" s="5">
        <v>5054000</v>
      </c>
      <c r="F29" s="17">
        <f t="shared" si="0"/>
        <v>2.5369241173469259</v>
      </c>
      <c r="G29" t="s">
        <v>47</v>
      </c>
      <c r="H29">
        <v>1</v>
      </c>
    </row>
    <row r="30" spans="1:11" x14ac:dyDescent="0.2">
      <c r="A30">
        <v>7</v>
      </c>
      <c r="B30" t="s">
        <v>373</v>
      </c>
      <c r="C30" t="s">
        <v>411</v>
      </c>
      <c r="D30" t="s">
        <v>409</v>
      </c>
      <c r="E30" s="5">
        <v>4931546</v>
      </c>
      <c r="F30" s="17">
        <f t="shared" si="0"/>
        <v>2.4754566646627945</v>
      </c>
      <c r="G30" s="1" t="s">
        <v>70</v>
      </c>
      <c r="H30">
        <v>1</v>
      </c>
      <c r="I30" t="s">
        <v>462</v>
      </c>
      <c r="J30" s="17">
        <f>SUM(F26+F30+F34+F40)</f>
        <v>12.765710801111545</v>
      </c>
      <c r="K30" s="2">
        <f>E26+E30+E40+E34</f>
        <v>25431546</v>
      </c>
    </row>
    <row r="31" spans="1:11" x14ac:dyDescent="0.2">
      <c r="A31">
        <v>8</v>
      </c>
      <c r="B31" t="s">
        <v>336</v>
      </c>
      <c r="C31" s="11" t="s">
        <v>412</v>
      </c>
      <c r="D31" t="s">
        <v>418</v>
      </c>
      <c r="E31" s="5">
        <v>4000000</v>
      </c>
      <c r="F31" s="17">
        <f t="shared" si="0"/>
        <v>2.0078544656485366</v>
      </c>
      <c r="G31" t="s">
        <v>337</v>
      </c>
      <c r="H31">
        <v>1</v>
      </c>
      <c r="I31" t="s">
        <v>387</v>
      </c>
    </row>
    <row r="32" spans="1:11" x14ac:dyDescent="0.2">
      <c r="A32">
        <v>9</v>
      </c>
      <c r="B32" t="s">
        <v>349</v>
      </c>
      <c r="C32" t="s">
        <v>413</v>
      </c>
      <c r="D32" t="s">
        <v>419</v>
      </c>
      <c r="E32" s="5">
        <v>3500000</v>
      </c>
      <c r="F32" s="17">
        <f t="shared" si="0"/>
        <v>1.7568726574424696</v>
      </c>
      <c r="G32" t="s">
        <v>350</v>
      </c>
      <c r="H32">
        <v>1</v>
      </c>
    </row>
    <row r="33" spans="1:8" x14ac:dyDescent="0.2">
      <c r="A33">
        <v>10</v>
      </c>
      <c r="B33" t="s">
        <v>87</v>
      </c>
      <c r="C33" s="11" t="s">
        <v>412</v>
      </c>
      <c r="D33" t="s">
        <v>402</v>
      </c>
      <c r="E33" s="5">
        <v>3000000</v>
      </c>
      <c r="F33" s="17">
        <f t="shared" si="0"/>
        <v>1.5058908492364025</v>
      </c>
      <c r="G33" t="s">
        <v>88</v>
      </c>
      <c r="H33">
        <v>1</v>
      </c>
    </row>
    <row r="34" spans="1:8" x14ac:dyDescent="0.2">
      <c r="A34">
        <v>11</v>
      </c>
      <c r="B34" t="s">
        <v>59</v>
      </c>
      <c r="C34" t="s">
        <v>411</v>
      </c>
      <c r="D34" t="s">
        <v>414</v>
      </c>
      <c r="E34" s="5">
        <v>3000000</v>
      </c>
      <c r="F34" s="17">
        <f t="shared" si="0"/>
        <v>1.5058908492364025</v>
      </c>
      <c r="G34" s="1" t="s">
        <v>60</v>
      </c>
      <c r="H34">
        <v>1</v>
      </c>
    </row>
    <row r="35" spans="1:8" x14ac:dyDescent="0.2">
      <c r="A35">
        <v>12</v>
      </c>
      <c r="B35" t="s">
        <v>186</v>
      </c>
      <c r="C35" s="11" t="s">
        <v>412</v>
      </c>
      <c r="D35" t="s">
        <v>402</v>
      </c>
      <c r="E35" s="5">
        <v>2999759</v>
      </c>
      <c r="F35" s="17">
        <f t="shared" si="0"/>
        <v>1.5057698760048472</v>
      </c>
      <c r="G35" t="s">
        <v>187</v>
      </c>
      <c r="H35">
        <v>1</v>
      </c>
    </row>
    <row r="36" spans="1:8" x14ac:dyDescent="0.2">
      <c r="A36">
        <v>13</v>
      </c>
      <c r="B36" t="s">
        <v>328</v>
      </c>
      <c r="C36" t="s">
        <v>420</v>
      </c>
      <c r="D36" t="s">
        <v>397</v>
      </c>
      <c r="E36" s="5">
        <v>2999700</v>
      </c>
      <c r="F36" s="17">
        <f t="shared" si="0"/>
        <v>1.5057402601514787</v>
      </c>
      <c r="G36" t="s">
        <v>329</v>
      </c>
      <c r="H36">
        <v>1</v>
      </c>
    </row>
    <row r="37" spans="1:8" x14ac:dyDescent="0.2">
      <c r="A37">
        <v>14</v>
      </c>
      <c r="B37" t="s">
        <v>374</v>
      </c>
      <c r="C37" t="s">
        <v>410</v>
      </c>
      <c r="D37" t="s">
        <v>402</v>
      </c>
      <c r="E37" s="5">
        <v>2500000</v>
      </c>
      <c r="F37" s="17">
        <f t="shared" si="0"/>
        <v>1.2549090410303352</v>
      </c>
      <c r="G37" t="s">
        <v>93</v>
      </c>
      <c r="H37">
        <v>1</v>
      </c>
    </row>
    <row r="38" spans="1:8" x14ac:dyDescent="0.2">
      <c r="A38">
        <v>15</v>
      </c>
      <c r="B38" t="s">
        <v>375</v>
      </c>
      <c r="C38" s="11" t="s">
        <v>412</v>
      </c>
      <c r="D38" t="s">
        <v>402</v>
      </c>
      <c r="E38" s="5">
        <v>2500000</v>
      </c>
      <c r="F38" s="17">
        <f t="shared" si="0"/>
        <v>1.2549090410303352</v>
      </c>
      <c r="G38" t="s">
        <v>101</v>
      </c>
      <c r="H38">
        <v>1</v>
      </c>
    </row>
    <row r="39" spans="1:8" x14ac:dyDescent="0.2">
      <c r="A39">
        <v>16</v>
      </c>
      <c r="B39" t="s">
        <v>67</v>
      </c>
      <c r="C39" t="s">
        <v>421</v>
      </c>
      <c r="D39" t="s">
        <v>409</v>
      </c>
      <c r="E39" s="5">
        <v>2500000</v>
      </c>
      <c r="F39" s="17">
        <f t="shared" si="0"/>
        <v>1.2549090410303352</v>
      </c>
      <c r="G39" t="s">
        <v>68</v>
      </c>
      <c r="H39">
        <v>1</v>
      </c>
    </row>
    <row r="40" spans="1:8" x14ac:dyDescent="0.2">
      <c r="A40">
        <v>17</v>
      </c>
      <c r="B40" t="s">
        <v>373</v>
      </c>
      <c r="C40" t="s">
        <v>422</v>
      </c>
      <c r="D40" t="s">
        <v>409</v>
      </c>
      <c r="E40" s="5">
        <v>2500000</v>
      </c>
      <c r="F40" s="17">
        <f t="shared" si="0"/>
        <v>1.2549090410303352</v>
      </c>
      <c r="G40" s="1" t="s">
        <v>73</v>
      </c>
      <c r="H40">
        <v>1</v>
      </c>
    </row>
    <row r="41" spans="1:8" x14ac:dyDescent="0.2">
      <c r="A41">
        <v>18</v>
      </c>
      <c r="B41" t="s">
        <v>341</v>
      </c>
      <c r="C41" s="11" t="s">
        <v>412</v>
      </c>
      <c r="D41" t="s">
        <v>419</v>
      </c>
      <c r="E41" s="5">
        <v>2176824</v>
      </c>
      <c r="F41" s="17">
        <f t="shared" si="0"/>
        <v>1.0926864473327274</v>
      </c>
      <c r="G41" t="s">
        <v>376</v>
      </c>
      <c r="H41">
        <v>1</v>
      </c>
    </row>
    <row r="42" spans="1:8" x14ac:dyDescent="0.2">
      <c r="A42">
        <v>19</v>
      </c>
      <c r="B42" t="s">
        <v>333</v>
      </c>
      <c r="C42" s="11" t="s">
        <v>412</v>
      </c>
      <c r="D42" t="s">
        <v>402</v>
      </c>
      <c r="E42" s="5">
        <v>2000000</v>
      </c>
      <c r="F42" s="17">
        <f t="shared" si="0"/>
        <v>1.0039272328242683</v>
      </c>
      <c r="G42" t="s">
        <v>334</v>
      </c>
      <c r="H42">
        <v>11</v>
      </c>
    </row>
    <row r="43" spans="1:8" x14ac:dyDescent="0.2">
      <c r="A43">
        <v>20</v>
      </c>
      <c r="B43" t="s">
        <v>371</v>
      </c>
      <c r="C43" s="11" t="s">
        <v>412</v>
      </c>
      <c r="D43" t="s">
        <v>402</v>
      </c>
      <c r="E43" s="5">
        <v>2000000</v>
      </c>
      <c r="F43" s="17">
        <f t="shared" si="0"/>
        <v>1.0039272328242683</v>
      </c>
      <c r="G43" t="s">
        <v>377</v>
      </c>
      <c r="H43">
        <v>1</v>
      </c>
    </row>
    <row r="44" spans="1:8" x14ac:dyDescent="0.2">
      <c r="D44" t="s">
        <v>423</v>
      </c>
      <c r="E44" s="2">
        <f>SUM(E24:E43)</f>
        <v>127661829</v>
      </c>
      <c r="F44" s="17">
        <f t="shared" si="0"/>
        <v>64.081593362627459</v>
      </c>
    </row>
    <row r="45" spans="1:8" x14ac:dyDescent="0.2">
      <c r="D45" t="s">
        <v>424</v>
      </c>
      <c r="E45" s="2">
        <v>199217626</v>
      </c>
      <c r="F45" s="17">
        <f t="shared" si="0"/>
        <v>100</v>
      </c>
    </row>
    <row r="54" spans="3:4" x14ac:dyDescent="0.2">
      <c r="C54" s="5" t="s">
        <v>802</v>
      </c>
      <c r="D54" s="5">
        <f>SUM(C21+C19+C16+C12+C11+C5+C4+C2)</f>
        <v>69676824</v>
      </c>
    </row>
    <row r="55" spans="3:4" x14ac:dyDescent="0.2">
      <c r="C55" s="5" t="s">
        <v>803</v>
      </c>
      <c r="D55" s="17">
        <f>D54/E44*100</f>
        <v>54.579214903775195</v>
      </c>
    </row>
    <row r="56" spans="3:4" x14ac:dyDescent="0.2">
      <c r="C56" s="5" t="s">
        <v>804</v>
      </c>
      <c r="D56" s="17">
        <f>D54/E45*100</f>
        <v>34.975230555151782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all health-related 2018-2020</vt:lpstr>
      <vt:lpstr>COVID related</vt:lpstr>
      <vt:lpstr>Numbers overview</vt:lpstr>
      <vt:lpstr>ORG TYPE</vt:lpstr>
      <vt:lpstr>IG</vt:lpstr>
      <vt:lpstr>UNI aggreg</vt:lpstr>
      <vt:lpstr>private aggreg</vt:lpstr>
      <vt:lpstr>gov aggreg</vt:lpstr>
      <vt:lpstr>GHP</vt:lpstr>
      <vt:lpstr>LOCATION</vt:lpstr>
      <vt:lpstr>TOP-20 cumulative grantees</vt:lpstr>
      <vt:lpstr>NPO aggreg</vt:lpstr>
      <vt:lpstr>IG aggreg</vt:lpstr>
      <vt:lpstr>TOP-20 INDIVIDUAL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dc:creator>
  <cp:lastModifiedBy>Emer Breen</cp:lastModifiedBy>
  <dcterms:created xsi:type="dcterms:W3CDTF">2022-12-07T05:24:59Z</dcterms:created>
  <dcterms:modified xsi:type="dcterms:W3CDTF">2023-09-20T07:57:39Z</dcterms:modified>
</cp:coreProperties>
</file>